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tab 27" sheetId="1" r:id="rId1"/>
    <sheet name="tab 28" sheetId="2" r:id="rId2"/>
    <sheet name="tab 29" sheetId="3" r:id="rId3"/>
    <sheet name="tab 30" sheetId="4" r:id="rId4"/>
  </sheets>
  <definedNames/>
  <calcPr fullCalcOnLoad="1"/>
</workbook>
</file>

<file path=xl/sharedStrings.xml><?xml version="1.0" encoding="utf-8"?>
<sst xmlns="http://schemas.openxmlformats.org/spreadsheetml/2006/main" count="727" uniqueCount="120">
  <si>
    <t>Lindarängshamnen</t>
  </si>
  <si>
    <t>Avgångar, antal</t>
  </si>
  <si>
    <t xml:space="preserve">   därav inrikes linjetrafik</t>
  </si>
  <si>
    <t xml:space="preserve">              utrikes linjetrafik</t>
  </si>
  <si>
    <t>Avresande, antal</t>
  </si>
  <si>
    <t xml:space="preserve">Landningar, antal </t>
  </si>
  <si>
    <t>.</t>
  </si>
  <si>
    <t xml:space="preserve">               utrikes linjetrafik</t>
  </si>
  <si>
    <t>Fraktgods, kg</t>
  </si>
  <si>
    <t>Post, kg</t>
  </si>
  <si>
    <t>Resgods, kg</t>
  </si>
  <si>
    <t>Bromma</t>
  </si>
  <si>
    <t>Landningar, antal</t>
  </si>
  <si>
    <t>Fraktgods, ton</t>
  </si>
  <si>
    <t>Post, ton</t>
  </si>
  <si>
    <t>Resgods, ton</t>
  </si>
  <si>
    <t>3 849,3</t>
  </si>
  <si>
    <t>Arlanda</t>
  </si>
  <si>
    <r>
      <t>Passagerare, antal</t>
    </r>
    <r>
      <rPr>
        <b/>
        <vertAlign val="superscript"/>
        <sz val="10"/>
        <rFont val="Arial"/>
        <family val="2"/>
      </rPr>
      <t xml:space="preserve"> 1)</t>
    </r>
    <r>
      <rPr>
        <b/>
        <sz val="10"/>
        <rFont val="Arial"/>
        <family val="2"/>
      </rPr>
      <t xml:space="preserve"> </t>
    </r>
  </si>
  <si>
    <r>
      <t>1)</t>
    </r>
    <r>
      <rPr>
        <sz val="10"/>
        <rFont val="Arial"/>
        <family val="2"/>
      </rPr>
      <t>Summa ankommande och avresande passagerare exkl transitpassagerare</t>
    </r>
  </si>
  <si>
    <r>
      <t>Landningar, antal</t>
    </r>
  </si>
  <si>
    <t>År</t>
  </si>
  <si>
    <t>Personbilar</t>
  </si>
  <si>
    <t xml:space="preserve">     därav taxibilar</t>
  </si>
  <si>
    <t>Lastbilar</t>
  </si>
  <si>
    <t>Bussar</t>
  </si>
  <si>
    <t>Motorcyklar</t>
  </si>
  <si>
    <r>
      <t>Anmärkning:</t>
    </r>
    <r>
      <rPr>
        <sz val="10"/>
        <rFont val="Arial"/>
        <family val="0"/>
      </rPr>
      <t xml:space="preserve"> Åren 1905-1921 avser antalet utlämnade nummermärken, varför värdena är kraftigt överskattade </t>
    </r>
  </si>
  <si>
    <t xml:space="preserve">     därav itaxibilar</t>
  </si>
  <si>
    <t xml:space="preserve">     därav trådbussar</t>
  </si>
  <si>
    <t>Samtliga motorfordon</t>
  </si>
  <si>
    <t>Personbilar ägda av fysiska personer</t>
  </si>
  <si>
    <t>..</t>
  </si>
  <si>
    <t>Personbilar ägda av juridiska personer</t>
  </si>
  <si>
    <t>Samtliga personbilar</t>
  </si>
  <si>
    <t xml:space="preserve">     därav i yrkesmässig trafik</t>
  </si>
  <si>
    <t>1 672</t>
  </si>
  <si>
    <t xml:space="preserve">Bussar </t>
  </si>
  <si>
    <t>Motorfordon i trafik</t>
  </si>
  <si>
    <t>Avställda motorfordon</t>
  </si>
  <si>
    <t>2674</t>
  </si>
  <si>
    <t>-</t>
  </si>
  <si>
    <t>Anm. Även icke trafikflyg ingår</t>
  </si>
  <si>
    <r>
      <t>Passagerare, 1 000-tal</t>
    </r>
    <r>
      <rPr>
        <b/>
        <vertAlign val="superscript"/>
        <sz val="10"/>
        <rFont val="Arial"/>
        <family val="2"/>
      </rPr>
      <t xml:space="preserve"> 1)</t>
    </r>
    <r>
      <rPr>
        <b/>
        <sz val="10"/>
        <rFont val="Arial"/>
        <family val="2"/>
      </rPr>
      <t xml:space="preserve"> </t>
    </r>
  </si>
  <si>
    <r>
      <t>Passagerare, 1 000-antal</t>
    </r>
    <r>
      <rPr>
        <b/>
        <vertAlign val="superscript"/>
        <sz val="10"/>
        <rFont val="Arial"/>
        <family val="2"/>
      </rPr>
      <t xml:space="preserve"> 1)</t>
    </r>
    <r>
      <rPr>
        <b/>
        <sz val="10"/>
        <rFont val="Arial"/>
        <family val="2"/>
      </rPr>
      <t xml:space="preserve"> </t>
    </r>
  </si>
  <si>
    <t>Stockholms hamn</t>
  </si>
  <si>
    <t>Ankommande</t>
  </si>
  <si>
    <t>Avgående</t>
  </si>
  <si>
    <t>Fartyg</t>
  </si>
  <si>
    <t>Motorfordon</t>
  </si>
  <si>
    <t>Passagerare</t>
  </si>
  <si>
    <t>Källa:Stockholms Hamn</t>
  </si>
  <si>
    <t>Anm. Fr o m 1995 redovisas ej avgående fartyg.</t>
  </si>
  <si>
    <t xml:space="preserve">30. Färje- och passagerartrafiken på Finland 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</si>
  <si>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</si>
  <si>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</si>
  <si>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</si>
  <si>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</si>
  <si>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</si>
  <si>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</si>
  <si>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</si>
  <si>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</si>
  <si>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</si>
  <si>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</si>
  <si>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</si>
  <si>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</si>
  <si>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</si>
  <si>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</si>
  <si>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</si>
  <si>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</si>
  <si>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</si>
  <si>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</si>
  <si>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</si>
  <si>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</si>
  <si>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</si>
  <si>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</si>
  <si>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</si>
  <si>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</si>
  <si>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</si>
  <si>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</si>
  <si>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</si>
  <si>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</si>
  <si>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</si>
  <si>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</si>
  <si>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</si>
  <si>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</si>
  <si>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</si>
  <si>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</si>
  <si>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</si>
  <si>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</si>
  <si>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som juridiska personer. (Tidigare klassades de som fysiska personer.)</t>
  </si>
  <si>
    <t xml:space="preserve">Anm. Fördelningen av personbilar ägda av fysiska resp juridiska personer förändrades år 1985. Fr o m det året klassas s k personliga företag </t>
  </si>
  <si>
    <t xml:space="preserve">Södra </t>
  </si>
  <si>
    <t>snittet</t>
  </si>
  <si>
    <t xml:space="preserve">Norra </t>
  </si>
  <si>
    <t>Hela</t>
  </si>
  <si>
    <t>29. Bilar och bussar som ett vardagsdygn passerade innerstadssnittet</t>
  </si>
  <si>
    <t>Personbilar, lastbilar och bussar</t>
  </si>
  <si>
    <t>Därav personbilar</t>
  </si>
  <si>
    <t>Anm. 1988-2002 är inte jämförbart med tidigare år</t>
  </si>
  <si>
    <t>28. Registrerade bilar, bussar och motorcyklar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</si>
  <si>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</si>
  <si>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</si>
  <si>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</si>
  <si>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</si>
  <si>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</si>
  <si>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</si>
  <si>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</si>
  <si>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</si>
  <si>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</si>
  <si>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</si>
  <si>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Flygtrafiken på Lindarängen, Bromma och Arlanda flygplatser</t>
  </si>
  <si>
    <t>Flygtrafiken på Lindarängen, Bromma och Arlanda flygplatser. Forts</t>
  </si>
  <si>
    <t>Flygtrafiken på Lindarängen, Bromma och Arlanda flygplatser. Forts.</t>
  </si>
  <si>
    <r>
      <t>4)</t>
    </r>
    <r>
      <rPr>
        <sz val="10"/>
        <rFont val="Arial"/>
        <family val="2"/>
      </rPr>
      <t xml:space="preserve"> Inkl charter</t>
    </r>
  </si>
  <si>
    <r>
      <t xml:space="preserve">               utrikes linjetrafik</t>
    </r>
    <r>
      <rPr>
        <vertAlign val="superscript"/>
        <sz val="10"/>
        <rFont val="Arial"/>
        <family val="2"/>
      </rPr>
      <t>4)</t>
    </r>
  </si>
  <si>
    <r>
      <t>2)</t>
    </r>
    <r>
      <rPr>
        <sz val="10"/>
        <rFont val="Arial"/>
        <family val="2"/>
      </rPr>
      <t>Nedlagd som allmän flygplats från den 15 juni 1952</t>
    </r>
  </si>
  <si>
    <r>
      <t>3)</t>
    </r>
    <r>
      <rPr>
        <sz val="10"/>
        <rFont val="Arial"/>
        <family val="2"/>
      </rPr>
      <t>Mellan 1951 och 1968 avser värdena summan av landningar och starter</t>
    </r>
  </si>
  <si>
    <r>
      <t>Landningar, antal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</t>
    </r>
  </si>
  <si>
    <r>
      <t>Lindarängshamnen</t>
    </r>
    <r>
      <rPr>
        <i/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</si>
</sst>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trike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 quotePrefix="1">
      <alignment horizontal="left"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Alignment="1" quotePrefix="1">
      <alignment/>
    </xf>
    <xf numFmtId="0" fontId="10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"/>
  <dimension ref="A1:O168"/>
  <sheetViews>
    <sheetView tabSelected="1" workbookViewId="0" topLeftCell="A1">
      <selection activeCell="D171" sqref="D171"/>
    </sheetView>
  </sheetViews>
  <sheetFormatPr defaultColWidth="9.140625" defaultRowHeight="12.75"/>
  <cols>
    <col min="2" max="2" width="15.421875" style="0" customWidth="1"/>
    <col min="3" max="14" width="8.7109375" style="0" customWidth="1"/>
  </cols>
  <sheetData>
    <row r="1" spans="1:14" ht="16.5" thickBot="1">
      <c r="A1" s="42" t="s">
        <v>111</v>
      </c>
      <c r="B1" s="42"/>
      <c r="C1" s="42"/>
      <c r="D1" s="42"/>
      <c r="E1" s="42"/>
      <c r="F1" s="43"/>
      <c r="G1" s="30"/>
      <c r="H1" s="30"/>
      <c r="I1" s="30"/>
      <c r="J1" s="30"/>
      <c r="K1" s="30"/>
      <c r="L1" s="21"/>
      <c r="M1" s="21"/>
      <c r="N1" s="21"/>
    </row>
    <row r="2" spans="1:14" ht="12.75">
      <c r="A2" s="2"/>
      <c r="B2" s="2"/>
      <c r="C2" s="4">
        <v>1927</v>
      </c>
      <c r="D2" s="4">
        <v>1928</v>
      </c>
      <c r="E2" s="4">
        <v>1929</v>
      </c>
      <c r="F2" s="4">
        <v>1930</v>
      </c>
      <c r="G2" s="4">
        <v>1931</v>
      </c>
      <c r="H2" s="4">
        <v>1932</v>
      </c>
      <c r="I2" s="4">
        <v>1933</v>
      </c>
      <c r="J2" s="4">
        <v>1934</v>
      </c>
      <c r="K2" s="4">
        <v>1935</v>
      </c>
      <c r="L2" s="15"/>
      <c r="M2" s="15"/>
      <c r="N2" s="15"/>
    </row>
    <row r="4" ht="12.75">
      <c r="A4" s="5" t="s">
        <v>0</v>
      </c>
    </row>
    <row r="5" spans="1:14" ht="12.75">
      <c r="A5" s="1" t="s">
        <v>1</v>
      </c>
      <c r="C5" s="25">
        <v>862</v>
      </c>
      <c r="D5" s="25">
        <v>1155</v>
      </c>
      <c r="E5" s="25">
        <v>1261</v>
      </c>
      <c r="F5" s="25">
        <v>2434</v>
      </c>
      <c r="G5" s="25">
        <v>2042</v>
      </c>
      <c r="H5" s="25">
        <v>1304</v>
      </c>
      <c r="I5" s="25">
        <v>1549</v>
      </c>
      <c r="J5" s="25">
        <v>2078</v>
      </c>
      <c r="K5" s="25">
        <v>1760</v>
      </c>
      <c r="L5" s="7"/>
      <c r="M5" s="6"/>
      <c r="N5" s="6"/>
    </row>
    <row r="6" spans="1:14" ht="12.75">
      <c r="A6" t="s">
        <v>2</v>
      </c>
      <c r="C6" s="25">
        <v>153</v>
      </c>
      <c r="D6" s="25">
        <v>53</v>
      </c>
      <c r="E6" s="26" t="s">
        <v>32</v>
      </c>
      <c r="F6" s="26" t="s">
        <v>41</v>
      </c>
      <c r="G6" s="25">
        <v>61</v>
      </c>
      <c r="H6" s="25">
        <v>1</v>
      </c>
      <c r="I6" s="25">
        <v>69</v>
      </c>
      <c r="J6" s="25">
        <v>96</v>
      </c>
      <c r="K6" s="25">
        <v>84</v>
      </c>
      <c r="L6" s="8"/>
      <c r="M6" s="8"/>
      <c r="N6" s="8"/>
    </row>
    <row r="7" spans="1:14" ht="12.75">
      <c r="A7" t="s">
        <v>3</v>
      </c>
      <c r="C7" s="25">
        <v>172</v>
      </c>
      <c r="D7" s="25">
        <v>235</v>
      </c>
      <c r="E7" s="26" t="s">
        <v>32</v>
      </c>
      <c r="F7" s="25">
        <v>428</v>
      </c>
      <c r="G7" s="25">
        <v>181</v>
      </c>
      <c r="H7" s="25">
        <v>301</v>
      </c>
      <c r="I7" s="25">
        <v>244</v>
      </c>
      <c r="J7" s="25">
        <v>326</v>
      </c>
      <c r="K7" s="25">
        <v>316</v>
      </c>
      <c r="L7" s="8"/>
      <c r="M7" s="8"/>
      <c r="N7" s="8"/>
    </row>
    <row r="8" spans="1:14" ht="12.75">
      <c r="A8" s="1" t="s">
        <v>4</v>
      </c>
      <c r="C8" s="25">
        <v>3247</v>
      </c>
      <c r="D8" s="25">
        <v>2565</v>
      </c>
      <c r="E8" s="25">
        <v>3267</v>
      </c>
      <c r="F8" s="25">
        <v>6852</v>
      </c>
      <c r="G8" s="25">
        <v>6286</v>
      </c>
      <c r="H8" s="25">
        <v>3071</v>
      </c>
      <c r="I8" s="25">
        <v>4809</v>
      </c>
      <c r="J8" s="25">
        <v>8173</v>
      </c>
      <c r="K8" s="25">
        <f>3107+4705</f>
        <v>7812</v>
      </c>
      <c r="L8" s="6"/>
      <c r="M8" s="6"/>
      <c r="N8" s="6"/>
    </row>
    <row r="9" spans="1:14" ht="12.75">
      <c r="A9" t="s">
        <v>2</v>
      </c>
      <c r="C9" s="25">
        <v>415</v>
      </c>
      <c r="D9" s="25">
        <v>237</v>
      </c>
      <c r="E9" s="26" t="s">
        <v>32</v>
      </c>
      <c r="F9" s="26" t="s">
        <v>41</v>
      </c>
      <c r="G9" s="25">
        <v>8</v>
      </c>
      <c r="H9" s="25">
        <v>3</v>
      </c>
      <c r="I9" s="25">
        <v>866</v>
      </c>
      <c r="J9" s="25">
        <v>920</v>
      </c>
      <c r="K9" s="25">
        <v>944</v>
      </c>
      <c r="L9" s="8"/>
      <c r="M9" s="8"/>
      <c r="N9" s="8"/>
    </row>
    <row r="10" spans="1:14" ht="12.75">
      <c r="A10" t="s">
        <v>3</v>
      </c>
      <c r="C10" s="25">
        <v>598</v>
      </c>
      <c r="D10" s="25">
        <v>711</v>
      </c>
      <c r="E10" s="26" t="s">
        <v>32</v>
      </c>
      <c r="F10" s="25">
        <v>1251</v>
      </c>
      <c r="G10" s="25">
        <v>840</v>
      </c>
      <c r="H10" s="25">
        <v>1382</v>
      </c>
      <c r="I10" s="25">
        <v>1964</v>
      </c>
      <c r="J10" s="25">
        <v>2758</v>
      </c>
      <c r="K10" s="25">
        <v>3100</v>
      </c>
      <c r="L10" s="8"/>
      <c r="M10" s="8"/>
      <c r="N10" s="8"/>
    </row>
    <row r="11" spans="1:14" ht="12.75">
      <c r="A11" s="1"/>
      <c r="C11" s="9"/>
      <c r="D11" s="9"/>
      <c r="E11" s="9"/>
      <c r="F11" s="9"/>
      <c r="G11" s="9"/>
      <c r="H11" s="9"/>
      <c r="I11" s="9"/>
      <c r="J11" s="9"/>
      <c r="K11" s="9"/>
      <c r="L11" s="6"/>
      <c r="M11" s="8"/>
      <c r="N11" s="8"/>
    </row>
    <row r="12" spans="1:2" ht="12.75">
      <c r="A12" s="44"/>
      <c r="B12" s="21"/>
    </row>
    <row r="13" spans="1:14" ht="12.75">
      <c r="A13" s="2"/>
      <c r="B13" s="2"/>
      <c r="C13" s="4">
        <v>1936</v>
      </c>
      <c r="D13" s="4">
        <v>1937</v>
      </c>
      <c r="E13" s="4">
        <v>1938</v>
      </c>
      <c r="F13" s="4">
        <v>1939</v>
      </c>
      <c r="G13" s="4">
        <v>1940</v>
      </c>
      <c r="H13" s="4">
        <v>1941</v>
      </c>
      <c r="I13" s="4">
        <v>1942</v>
      </c>
      <c r="J13" s="4">
        <v>1943</v>
      </c>
      <c r="K13" s="4">
        <v>1944</v>
      </c>
      <c r="L13" s="4">
        <v>1945</v>
      </c>
      <c r="M13" s="4">
        <v>1946</v>
      </c>
      <c r="N13" s="4">
        <v>1947</v>
      </c>
    </row>
    <row r="14" ht="12.75">
      <c r="A14" s="1"/>
    </row>
    <row r="15" ht="12.75">
      <c r="A15" s="5" t="s">
        <v>0</v>
      </c>
    </row>
    <row r="16" spans="1:14" ht="12.75">
      <c r="A16" s="1" t="s">
        <v>5</v>
      </c>
      <c r="C16">
        <v>574</v>
      </c>
      <c r="D16" s="27">
        <v>287</v>
      </c>
      <c r="E16" s="8">
        <f>151+80</f>
        <v>231</v>
      </c>
      <c r="F16" s="8">
        <f>154+83</f>
        <v>237</v>
      </c>
      <c r="G16" s="8">
        <v>18</v>
      </c>
      <c r="H16" s="8">
        <v>61</v>
      </c>
      <c r="I16" s="8">
        <v>96</v>
      </c>
      <c r="J16" s="8">
        <v>60</v>
      </c>
      <c r="K16" s="8">
        <v>130</v>
      </c>
      <c r="L16" s="8">
        <v>106</v>
      </c>
      <c r="M16" s="8">
        <v>103</v>
      </c>
      <c r="N16" s="8">
        <v>330</v>
      </c>
    </row>
    <row r="17" spans="1:14" ht="12.75">
      <c r="A17" t="s">
        <v>2</v>
      </c>
      <c r="C17" s="25">
        <v>64</v>
      </c>
      <c r="D17" s="8">
        <v>70</v>
      </c>
      <c r="E17" s="8">
        <v>71</v>
      </c>
      <c r="F17" s="8">
        <v>70</v>
      </c>
      <c r="G17" s="11" t="s">
        <v>6</v>
      </c>
      <c r="H17" s="11" t="s">
        <v>6</v>
      </c>
      <c r="I17" s="11" t="s">
        <v>6</v>
      </c>
      <c r="J17" s="11" t="s">
        <v>6</v>
      </c>
      <c r="K17" s="11" t="s">
        <v>6</v>
      </c>
      <c r="L17" s="11" t="s">
        <v>6</v>
      </c>
      <c r="M17" s="11" t="s">
        <v>6</v>
      </c>
      <c r="N17" s="11" t="s">
        <v>6</v>
      </c>
    </row>
    <row r="18" spans="1:14" ht="12.75">
      <c r="A18" t="s">
        <v>7</v>
      </c>
      <c r="C18" s="25">
        <v>354</v>
      </c>
      <c r="D18" s="8">
        <v>68</v>
      </c>
      <c r="E18" s="8">
        <v>63</v>
      </c>
      <c r="F18" s="8">
        <v>66</v>
      </c>
      <c r="G18" s="11" t="s">
        <v>6</v>
      </c>
      <c r="H18" s="11" t="s">
        <v>6</v>
      </c>
      <c r="I18" s="11" t="s">
        <v>6</v>
      </c>
      <c r="J18" s="11" t="s">
        <v>6</v>
      </c>
      <c r="K18" s="11" t="s">
        <v>6</v>
      </c>
      <c r="L18" s="11" t="s">
        <v>6</v>
      </c>
      <c r="M18" s="11" t="s">
        <v>6</v>
      </c>
      <c r="N18" s="11" t="s">
        <v>6</v>
      </c>
    </row>
    <row r="19" spans="1:15" ht="14.25">
      <c r="A19" s="1" t="s">
        <v>18</v>
      </c>
      <c r="C19" s="25">
        <v>16592</v>
      </c>
      <c r="D19" s="8">
        <f>870+864+845+679</f>
        <v>3258</v>
      </c>
      <c r="E19" s="8">
        <f>977+547+925+655</f>
        <v>3104</v>
      </c>
      <c r="F19" s="8">
        <f>935+897+731+627</f>
        <v>3190</v>
      </c>
      <c r="G19" s="11">
        <v>14</v>
      </c>
      <c r="H19" s="11">
        <v>23</v>
      </c>
      <c r="I19" s="11">
        <v>64</v>
      </c>
      <c r="J19" s="11">
        <v>22</v>
      </c>
      <c r="K19" s="11">
        <v>57</v>
      </c>
      <c r="L19" s="11">
        <v>51</v>
      </c>
      <c r="M19" s="11">
        <v>100</v>
      </c>
      <c r="N19" s="11">
        <f>250+333</f>
        <v>583</v>
      </c>
      <c r="O19" s="11"/>
    </row>
    <row r="20" spans="1:14" ht="12.75">
      <c r="A20" t="s">
        <v>2</v>
      </c>
      <c r="C20" s="25">
        <v>1377</v>
      </c>
      <c r="D20" s="8">
        <f>758+725</f>
        <v>1483</v>
      </c>
      <c r="E20" s="8">
        <f>915+820</f>
        <v>1735</v>
      </c>
      <c r="F20" s="8">
        <f>893+809</f>
        <v>1702</v>
      </c>
      <c r="G20" s="11" t="s">
        <v>6</v>
      </c>
      <c r="H20" s="11" t="s">
        <v>6</v>
      </c>
      <c r="I20" s="11" t="s">
        <v>6</v>
      </c>
      <c r="J20" s="11" t="s">
        <v>6</v>
      </c>
      <c r="K20" s="11" t="s">
        <v>6</v>
      </c>
      <c r="L20" s="11" t="s">
        <v>6</v>
      </c>
      <c r="M20" s="11" t="s">
        <v>6</v>
      </c>
      <c r="N20" s="11" t="s">
        <v>6</v>
      </c>
    </row>
    <row r="21" spans="1:14" ht="12.75">
      <c r="A21" t="s">
        <v>7</v>
      </c>
      <c r="C21" s="25">
        <v>7170</v>
      </c>
      <c r="D21" s="8">
        <f>662+816</f>
        <v>1478</v>
      </c>
      <c r="E21" s="8">
        <f>539+633</f>
        <v>1172</v>
      </c>
      <c r="F21" s="8">
        <f>605+693</f>
        <v>1298</v>
      </c>
      <c r="G21" s="11" t="s">
        <v>6</v>
      </c>
      <c r="H21" s="11" t="s">
        <v>6</v>
      </c>
      <c r="I21" s="11" t="s">
        <v>6</v>
      </c>
      <c r="J21" s="11" t="s">
        <v>6</v>
      </c>
      <c r="K21" s="11" t="s">
        <v>6</v>
      </c>
      <c r="L21" s="11" t="s">
        <v>6</v>
      </c>
      <c r="M21" s="11" t="s">
        <v>6</v>
      </c>
      <c r="N21" s="11" t="s">
        <v>6</v>
      </c>
    </row>
    <row r="22" spans="1:14" ht="12.75">
      <c r="A22" s="1" t="s">
        <v>8</v>
      </c>
      <c r="C22" s="25">
        <v>38186</v>
      </c>
      <c r="D22" s="8">
        <f>11553+4021</f>
        <v>15574</v>
      </c>
      <c r="E22" s="8">
        <f>12951+3749</f>
        <v>16700</v>
      </c>
      <c r="F22" s="8">
        <f>13531+4617</f>
        <v>18148</v>
      </c>
      <c r="G22" s="11" t="s">
        <v>6</v>
      </c>
      <c r="H22" s="11" t="s">
        <v>6</v>
      </c>
      <c r="I22" s="11" t="s">
        <v>6</v>
      </c>
      <c r="J22" s="11" t="s">
        <v>6</v>
      </c>
      <c r="K22" s="11" t="s">
        <v>6</v>
      </c>
      <c r="L22" s="11" t="s">
        <v>6</v>
      </c>
      <c r="M22" s="11" t="s">
        <v>6</v>
      </c>
      <c r="N22" s="11" t="s">
        <v>6</v>
      </c>
    </row>
    <row r="23" spans="1:15" ht="12.75">
      <c r="A23" s="1" t="s">
        <v>9</v>
      </c>
      <c r="C23" s="25">
        <v>46897</v>
      </c>
      <c r="D23" s="8">
        <v>457</v>
      </c>
      <c r="E23" s="8">
        <v>388</v>
      </c>
      <c r="F23" s="8">
        <v>615</v>
      </c>
      <c r="G23" s="11" t="s">
        <v>6</v>
      </c>
      <c r="H23" s="11" t="s">
        <v>6</v>
      </c>
      <c r="I23" s="11" t="s">
        <v>6</v>
      </c>
      <c r="J23" s="11" t="s">
        <v>6</v>
      </c>
      <c r="K23" s="11" t="s">
        <v>6</v>
      </c>
      <c r="L23" s="11" t="s">
        <v>6</v>
      </c>
      <c r="M23" s="11" t="s">
        <v>6</v>
      </c>
      <c r="N23" s="11" t="s">
        <v>6</v>
      </c>
      <c r="O23" s="8"/>
    </row>
    <row r="24" spans="1:14" ht="12.75">
      <c r="A24" s="1" t="s">
        <v>10</v>
      </c>
      <c r="C24" s="25">
        <v>120171</v>
      </c>
      <c r="D24" s="8">
        <f>14586+14379</f>
        <v>28965</v>
      </c>
      <c r="E24" s="8">
        <f>16221+10900</f>
        <v>27121</v>
      </c>
      <c r="F24" s="8">
        <f>16410+12812</f>
        <v>29222</v>
      </c>
      <c r="G24" s="11" t="s">
        <v>6</v>
      </c>
      <c r="H24" s="11" t="s">
        <v>6</v>
      </c>
      <c r="I24" s="11" t="s">
        <v>6</v>
      </c>
      <c r="J24" s="11" t="s">
        <v>6</v>
      </c>
      <c r="K24" s="11" t="s">
        <v>6</v>
      </c>
      <c r="L24" s="11" t="s">
        <v>6</v>
      </c>
      <c r="M24" s="11" t="s">
        <v>6</v>
      </c>
      <c r="N24" s="11" t="s">
        <v>6</v>
      </c>
    </row>
    <row r="25" spans="3:14" ht="12.75">
      <c r="C25" s="2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5" t="s">
        <v>11</v>
      </c>
      <c r="C26" s="2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1" t="s">
        <v>12</v>
      </c>
      <c r="C27" s="25">
        <v>1263</v>
      </c>
      <c r="D27" s="8">
        <f>1569+1505</f>
        <v>3074</v>
      </c>
      <c r="E27" s="8">
        <f>879+1746</f>
        <v>2625</v>
      </c>
      <c r="F27" s="8">
        <f>731+1830</f>
        <v>2561</v>
      </c>
      <c r="G27" s="8">
        <f>385+1242</f>
        <v>1627</v>
      </c>
      <c r="H27" s="8">
        <f>253+960</f>
        <v>1213</v>
      </c>
      <c r="I27" s="8">
        <f>640+776</f>
        <v>1416</v>
      </c>
      <c r="J27" s="8">
        <f>526+848</f>
        <v>1374</v>
      </c>
      <c r="K27" s="8">
        <f>711+1375</f>
        <v>2086</v>
      </c>
      <c r="L27" s="8">
        <f>2672+1515</f>
        <v>4187</v>
      </c>
      <c r="M27" s="8">
        <f>4320+1988</f>
        <v>6308</v>
      </c>
      <c r="N27" s="8">
        <f>3481+4141</f>
        <v>7622</v>
      </c>
    </row>
    <row r="28" spans="1:14" ht="12.75">
      <c r="A28" t="s">
        <v>2</v>
      </c>
      <c r="C28" s="25">
        <v>388</v>
      </c>
      <c r="D28" s="8">
        <v>399</v>
      </c>
      <c r="E28" s="8">
        <v>379</v>
      </c>
      <c r="F28" s="8">
        <v>273</v>
      </c>
      <c r="G28" s="8">
        <v>194</v>
      </c>
      <c r="H28" s="8">
        <v>95</v>
      </c>
      <c r="I28" s="8">
        <v>469</v>
      </c>
      <c r="J28" s="8">
        <v>338</v>
      </c>
      <c r="K28" s="8">
        <v>474</v>
      </c>
      <c r="L28" s="8">
        <v>2431</v>
      </c>
      <c r="M28" s="8">
        <v>3324</v>
      </c>
      <c r="N28" s="8">
        <v>2128</v>
      </c>
    </row>
    <row r="29" spans="1:14" ht="12.75">
      <c r="A29" t="s">
        <v>7</v>
      </c>
      <c r="C29" s="25">
        <v>194</v>
      </c>
      <c r="D29" s="8">
        <v>1445</v>
      </c>
      <c r="E29" s="8">
        <v>1634</v>
      </c>
      <c r="F29" s="8">
        <v>1664</v>
      </c>
      <c r="G29" s="8">
        <v>1015</v>
      </c>
      <c r="H29" s="8">
        <v>892</v>
      </c>
      <c r="I29" s="8">
        <v>511</v>
      </c>
      <c r="J29" s="8">
        <v>381</v>
      </c>
      <c r="K29" s="8">
        <v>586</v>
      </c>
      <c r="L29" s="8">
        <v>493</v>
      </c>
      <c r="M29" s="8">
        <v>1400</v>
      </c>
      <c r="N29" s="8">
        <v>3654</v>
      </c>
    </row>
    <row r="30" spans="1:14" ht="14.25">
      <c r="A30" s="1" t="s">
        <v>43</v>
      </c>
      <c r="C30" s="25">
        <v>13</v>
      </c>
      <c r="D30" s="8">
        <v>22</v>
      </c>
      <c r="E30" s="8">
        <v>25</v>
      </c>
      <c r="F30" s="8">
        <v>30</v>
      </c>
      <c r="G30" s="8">
        <f>2+2+12+13</f>
        <v>29</v>
      </c>
      <c r="H30" s="8">
        <v>21</v>
      </c>
      <c r="I30" s="8">
        <v>14</v>
      </c>
      <c r="J30" s="8">
        <f>5+4+7+6</f>
        <v>22</v>
      </c>
      <c r="K30" s="8">
        <f>6+7+13+12</f>
        <v>38</v>
      </c>
      <c r="L30" s="8">
        <f>37+38+12+10</f>
        <v>97</v>
      </c>
      <c r="M30" s="8">
        <f>46+46+20+20</f>
        <v>132</v>
      </c>
      <c r="N30">
        <f>26+27+49+50</f>
        <v>152</v>
      </c>
    </row>
    <row r="31" spans="1:14" ht="12.75">
      <c r="A31" t="s">
        <v>2</v>
      </c>
      <c r="C31" s="25">
        <v>2</v>
      </c>
      <c r="D31" s="8">
        <v>1</v>
      </c>
      <c r="E31" s="8">
        <v>1</v>
      </c>
      <c r="F31" s="8">
        <v>2</v>
      </c>
      <c r="G31" s="8">
        <v>4</v>
      </c>
      <c r="H31" s="8">
        <v>2</v>
      </c>
      <c r="I31" s="8">
        <v>7</v>
      </c>
      <c r="J31" s="8">
        <v>9</v>
      </c>
      <c r="K31" s="8">
        <f>6+6</f>
        <v>12</v>
      </c>
      <c r="L31" s="8">
        <f>37+37</f>
        <v>74</v>
      </c>
      <c r="M31" s="8">
        <f>46+46</f>
        <v>92</v>
      </c>
      <c r="N31" s="8">
        <f>26+27</f>
        <v>53</v>
      </c>
    </row>
    <row r="32" spans="1:14" ht="12.75">
      <c r="A32" t="s">
        <v>7</v>
      </c>
      <c r="C32" s="26">
        <v>2</v>
      </c>
      <c r="D32" s="8">
        <v>20</v>
      </c>
      <c r="E32" s="8">
        <v>23</v>
      </c>
      <c r="F32" s="8">
        <v>27</v>
      </c>
      <c r="G32" s="8">
        <v>22</v>
      </c>
      <c r="H32" s="8">
        <v>18</v>
      </c>
      <c r="I32" s="8">
        <v>6</v>
      </c>
      <c r="J32" s="8">
        <v>10</v>
      </c>
      <c r="K32" s="8">
        <v>15</v>
      </c>
      <c r="L32" s="8">
        <v>12</v>
      </c>
      <c r="M32" s="8">
        <f>19+19</f>
        <v>38</v>
      </c>
      <c r="N32" s="8">
        <f>48+49</f>
        <v>97</v>
      </c>
    </row>
    <row r="33" spans="1:14" ht="12.75">
      <c r="A33" s="1" t="s">
        <v>13</v>
      </c>
      <c r="C33" s="25">
        <v>28</v>
      </c>
      <c r="D33" s="8">
        <v>155</v>
      </c>
      <c r="E33" s="8">
        <f>59+167</f>
        <v>226</v>
      </c>
      <c r="F33" s="8">
        <v>260</v>
      </c>
      <c r="G33" s="8">
        <v>374</v>
      </c>
      <c r="H33" s="8">
        <v>203</v>
      </c>
      <c r="I33" s="8">
        <v>234</v>
      </c>
      <c r="J33" s="8">
        <v>504</v>
      </c>
      <c r="K33" s="8">
        <v>1050</v>
      </c>
      <c r="L33" s="8">
        <v>1763</v>
      </c>
      <c r="M33" s="23">
        <v>1159</v>
      </c>
      <c r="N33" s="8">
        <v>1762</v>
      </c>
    </row>
    <row r="34" spans="1:14" ht="12.75">
      <c r="A34" s="1" t="s">
        <v>14</v>
      </c>
      <c r="C34" s="25">
        <v>97</v>
      </c>
      <c r="D34" s="8">
        <f>154+142</f>
        <v>296</v>
      </c>
      <c r="E34" s="8">
        <f>207+220</f>
        <v>427</v>
      </c>
      <c r="F34" s="8">
        <f>128+257</f>
        <v>385</v>
      </c>
      <c r="G34" s="8">
        <v>218</v>
      </c>
      <c r="H34" s="8">
        <v>256</v>
      </c>
      <c r="I34" s="8">
        <v>227</v>
      </c>
      <c r="J34" s="8">
        <v>240</v>
      </c>
      <c r="K34" s="8">
        <v>393</v>
      </c>
      <c r="L34" s="8">
        <v>406</v>
      </c>
      <c r="M34" s="8">
        <v>374</v>
      </c>
      <c r="N34" s="8">
        <v>506</v>
      </c>
    </row>
    <row r="35" spans="1:14" ht="12.75">
      <c r="A35" s="45" t="s">
        <v>15</v>
      </c>
      <c r="B35" s="2"/>
      <c r="C35" s="46">
        <v>57</v>
      </c>
      <c r="D35" s="37">
        <v>330</v>
      </c>
      <c r="E35" s="37">
        <f>15+358</f>
        <v>373</v>
      </c>
      <c r="F35" s="37">
        <v>446</v>
      </c>
      <c r="G35" s="37">
        <v>538</v>
      </c>
      <c r="H35" s="37">
        <v>414</v>
      </c>
      <c r="I35" s="37">
        <v>264</v>
      </c>
      <c r="J35" s="37">
        <v>240</v>
      </c>
      <c r="K35" s="37">
        <v>413</v>
      </c>
      <c r="L35" s="37">
        <v>1249</v>
      </c>
      <c r="M35" s="37">
        <v>1859</v>
      </c>
      <c r="N35" s="37">
        <v>2189</v>
      </c>
    </row>
    <row r="38" spans="1:14" ht="15.75">
      <c r="A38" s="49" t="s">
        <v>113</v>
      </c>
      <c r="B38" s="49"/>
      <c r="C38" s="49"/>
      <c r="D38" s="49"/>
      <c r="E38" s="49"/>
      <c r="F38" s="50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47">
        <v>1948</v>
      </c>
      <c r="D39" s="47">
        <v>1949</v>
      </c>
      <c r="E39" s="47">
        <v>1950</v>
      </c>
      <c r="F39" s="47">
        <v>1951</v>
      </c>
      <c r="G39" s="47">
        <v>1952</v>
      </c>
      <c r="H39" s="47">
        <v>1953</v>
      </c>
      <c r="I39" s="47">
        <v>1954</v>
      </c>
      <c r="J39" s="47">
        <v>1955</v>
      </c>
      <c r="K39" s="47">
        <v>1956</v>
      </c>
      <c r="L39" s="47">
        <v>1957</v>
      </c>
      <c r="M39" s="47">
        <v>1958</v>
      </c>
      <c r="N39" s="47">
        <v>1959</v>
      </c>
    </row>
    <row r="40" ht="12.75">
      <c r="A40" s="1"/>
    </row>
    <row r="41" spans="1:14" ht="14.25">
      <c r="A41" s="5" t="s">
        <v>119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4.25">
      <c r="A42" s="1" t="s">
        <v>118</v>
      </c>
      <c r="C42" s="8">
        <v>425</v>
      </c>
      <c r="D42" s="8">
        <v>380</v>
      </c>
      <c r="E42" s="8">
        <v>952</v>
      </c>
      <c r="F42" s="11">
        <v>1960</v>
      </c>
      <c r="G42" s="8">
        <v>150</v>
      </c>
      <c r="H42" s="8"/>
      <c r="I42" s="8"/>
      <c r="J42" s="8"/>
      <c r="K42" s="8"/>
      <c r="L42" s="8"/>
      <c r="M42" s="8"/>
      <c r="N42" s="8"/>
    </row>
    <row r="43" spans="1:14" ht="12.75">
      <c r="A43" t="s">
        <v>2</v>
      </c>
      <c r="C43" s="11" t="s">
        <v>6</v>
      </c>
      <c r="D43" s="11" t="s">
        <v>6</v>
      </c>
      <c r="E43" s="11" t="s">
        <v>6</v>
      </c>
      <c r="F43" s="11" t="s">
        <v>6</v>
      </c>
      <c r="G43" s="11" t="s">
        <v>6</v>
      </c>
      <c r="H43" s="8"/>
      <c r="I43" s="8"/>
      <c r="J43" s="8"/>
      <c r="K43" s="8"/>
      <c r="L43" s="8"/>
      <c r="M43" s="8"/>
      <c r="N43" s="8"/>
    </row>
    <row r="44" spans="1:14" ht="12.75">
      <c r="A44" t="s">
        <v>7</v>
      </c>
      <c r="C44" s="11" t="s">
        <v>6</v>
      </c>
      <c r="D44" s="11" t="s">
        <v>6</v>
      </c>
      <c r="E44" s="11" t="s">
        <v>6</v>
      </c>
      <c r="F44" s="11" t="s">
        <v>6</v>
      </c>
      <c r="G44" s="11" t="s">
        <v>6</v>
      </c>
      <c r="H44" s="8"/>
      <c r="I44" s="8"/>
      <c r="J44" s="8"/>
      <c r="K44" s="8"/>
      <c r="L44" s="8"/>
      <c r="M44" s="8"/>
      <c r="N44" s="8"/>
    </row>
    <row r="45" spans="1:14" ht="14.25">
      <c r="A45" s="1" t="s">
        <v>18</v>
      </c>
      <c r="C45" s="8">
        <v>707</v>
      </c>
      <c r="D45" s="8">
        <v>325</v>
      </c>
      <c r="E45" s="8">
        <v>1962</v>
      </c>
      <c r="F45" s="8">
        <v>1320</v>
      </c>
      <c r="G45" s="8">
        <v>11</v>
      </c>
      <c r="H45" s="8"/>
      <c r="I45" s="8"/>
      <c r="J45" s="8"/>
      <c r="K45" s="8"/>
      <c r="L45" s="8"/>
      <c r="M45" s="8"/>
      <c r="N45" s="8"/>
    </row>
    <row r="46" spans="1:14" ht="12.75">
      <c r="A46" t="s">
        <v>2</v>
      </c>
      <c r="C46" s="11" t="s">
        <v>6</v>
      </c>
      <c r="D46" s="11" t="s">
        <v>6</v>
      </c>
      <c r="E46" s="11" t="s">
        <v>6</v>
      </c>
      <c r="F46" s="11" t="s">
        <v>6</v>
      </c>
      <c r="G46" s="11" t="s">
        <v>6</v>
      </c>
      <c r="H46" s="8"/>
      <c r="I46" s="8"/>
      <c r="J46" s="8"/>
      <c r="K46" s="8"/>
      <c r="L46" s="8"/>
      <c r="M46" s="8"/>
      <c r="N46" s="8"/>
    </row>
    <row r="47" spans="1:14" ht="12.75">
      <c r="A47" t="s">
        <v>7</v>
      </c>
      <c r="C47" s="11" t="s">
        <v>6</v>
      </c>
      <c r="D47" s="11" t="s">
        <v>6</v>
      </c>
      <c r="E47" s="11" t="s">
        <v>6</v>
      </c>
      <c r="F47" s="11" t="s">
        <v>6</v>
      </c>
      <c r="G47" s="11" t="s">
        <v>6</v>
      </c>
      <c r="H47" s="8"/>
      <c r="I47" s="8"/>
      <c r="J47" s="8"/>
      <c r="K47" s="8"/>
      <c r="L47" s="8"/>
      <c r="M47" s="8"/>
      <c r="N47" s="8"/>
    </row>
    <row r="48" spans="1:14" ht="12.75">
      <c r="A48" s="1" t="s">
        <v>13</v>
      </c>
      <c r="C48" s="11" t="s">
        <v>6</v>
      </c>
      <c r="D48" s="11">
        <v>8.6</v>
      </c>
      <c r="E48" s="11">
        <v>428.5</v>
      </c>
      <c r="F48" s="11">
        <v>145.5</v>
      </c>
      <c r="G48" s="11" t="s">
        <v>6</v>
      </c>
      <c r="H48" s="8"/>
      <c r="I48" s="8"/>
      <c r="J48" s="8"/>
      <c r="K48" s="8"/>
      <c r="L48" s="8"/>
      <c r="M48" s="8"/>
      <c r="N48" s="8"/>
    </row>
    <row r="49" spans="1:14" ht="12.75">
      <c r="A49" s="1" t="s">
        <v>14</v>
      </c>
      <c r="C49" s="11">
        <v>1.1</v>
      </c>
      <c r="D49" s="11">
        <v>0.9</v>
      </c>
      <c r="E49" s="11">
        <v>3.6</v>
      </c>
      <c r="F49" s="11">
        <v>2.4</v>
      </c>
      <c r="G49" s="11" t="s">
        <v>6</v>
      </c>
      <c r="H49" s="8"/>
      <c r="I49" s="8"/>
      <c r="J49" s="8"/>
      <c r="K49" s="8"/>
      <c r="L49" s="8"/>
      <c r="M49" s="8"/>
      <c r="N49" s="8"/>
    </row>
    <row r="50" spans="1:14" ht="12.75">
      <c r="A50" s="1" t="s">
        <v>15</v>
      </c>
      <c r="C50" s="11" t="s">
        <v>6</v>
      </c>
      <c r="D50" s="11" t="s">
        <v>6</v>
      </c>
      <c r="E50" s="11" t="s">
        <v>6</v>
      </c>
      <c r="F50" s="11" t="s">
        <v>6</v>
      </c>
      <c r="G50" s="11" t="s">
        <v>6</v>
      </c>
      <c r="H50" s="8"/>
      <c r="I50" s="8"/>
      <c r="J50" s="8"/>
      <c r="K50" s="8"/>
      <c r="L50" s="8"/>
      <c r="M50" s="8"/>
      <c r="N50" s="8"/>
    </row>
    <row r="51" spans="3:14" ht="12.7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75">
      <c r="A52" s="5" t="s">
        <v>11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4.25">
      <c r="A53" s="1" t="s">
        <v>118</v>
      </c>
      <c r="C53" s="8">
        <v>7503</v>
      </c>
      <c r="D53" s="8">
        <v>7714</v>
      </c>
      <c r="E53" s="8">
        <v>8968</v>
      </c>
      <c r="F53" s="11">
        <v>21942</v>
      </c>
      <c r="G53" s="8">
        <v>25944</v>
      </c>
      <c r="H53" s="23">
        <v>23822</v>
      </c>
      <c r="I53" s="23">
        <v>26320</v>
      </c>
      <c r="J53" s="23">
        <v>29412</v>
      </c>
      <c r="K53" s="23">
        <v>32798</v>
      </c>
      <c r="L53" s="23">
        <v>36922</v>
      </c>
      <c r="M53" s="23">
        <v>41980</v>
      </c>
      <c r="N53" s="23">
        <v>44270</v>
      </c>
    </row>
    <row r="54" spans="1:14" ht="12.75">
      <c r="A54" t="s">
        <v>2</v>
      </c>
      <c r="C54" s="8">
        <v>3572</v>
      </c>
      <c r="D54" s="8">
        <v>3434</v>
      </c>
      <c r="E54" s="8">
        <v>3504</v>
      </c>
      <c r="F54" s="8">
        <v>3164</v>
      </c>
      <c r="G54" s="8">
        <v>3074</v>
      </c>
      <c r="H54" s="23">
        <v>3620</v>
      </c>
      <c r="I54" s="23">
        <v>3706</v>
      </c>
      <c r="J54" s="23">
        <v>5182</v>
      </c>
      <c r="K54" s="23">
        <v>6670</v>
      </c>
      <c r="L54" s="23">
        <v>13532</v>
      </c>
      <c r="M54" s="23">
        <v>17964</v>
      </c>
      <c r="N54" s="23">
        <v>19374</v>
      </c>
    </row>
    <row r="55" spans="1:14" ht="12.75">
      <c r="A55" t="s">
        <v>7</v>
      </c>
      <c r="C55" s="8">
        <v>2453</v>
      </c>
      <c r="D55" s="8">
        <v>2493</v>
      </c>
      <c r="E55" s="8">
        <v>2859</v>
      </c>
      <c r="F55" s="8">
        <v>11198</v>
      </c>
      <c r="G55" s="8">
        <v>13726</v>
      </c>
      <c r="H55" s="23">
        <v>11354</v>
      </c>
      <c r="I55" s="23">
        <v>12416</v>
      </c>
      <c r="J55" s="23">
        <v>14246</v>
      </c>
      <c r="K55" s="23">
        <v>16368</v>
      </c>
      <c r="L55" s="23">
        <v>17664</v>
      </c>
      <c r="M55" s="23">
        <v>17934</v>
      </c>
      <c r="N55" s="23">
        <v>17708</v>
      </c>
    </row>
    <row r="56" spans="1:14" ht="14.25">
      <c r="A56" s="1" t="s">
        <v>43</v>
      </c>
      <c r="C56" s="8">
        <v>158</v>
      </c>
      <c r="D56" s="8">
        <v>193</v>
      </c>
      <c r="E56" s="8">
        <v>219</v>
      </c>
      <c r="F56" s="8">
        <v>271</v>
      </c>
      <c r="G56" s="8">
        <v>285</v>
      </c>
      <c r="H56" s="23">
        <v>313</v>
      </c>
      <c r="I56" s="23">
        <v>360</v>
      </c>
      <c r="J56" s="23">
        <v>455</v>
      </c>
      <c r="K56" s="23">
        <v>545</v>
      </c>
      <c r="L56" s="23">
        <v>709</v>
      </c>
      <c r="M56" s="23">
        <v>826</v>
      </c>
      <c r="N56" s="23">
        <v>934</v>
      </c>
    </row>
    <row r="57" spans="1:14" ht="12.75">
      <c r="A57" t="s">
        <v>2</v>
      </c>
      <c r="C57" s="8">
        <v>45</v>
      </c>
      <c r="D57" s="8">
        <v>52</v>
      </c>
      <c r="E57" s="8">
        <v>56</v>
      </c>
      <c r="F57" s="8">
        <v>58</v>
      </c>
      <c r="G57" s="8">
        <v>54</v>
      </c>
      <c r="H57" s="23">
        <v>64</v>
      </c>
      <c r="I57" s="23">
        <f>38+39</f>
        <v>77</v>
      </c>
      <c r="J57" s="23">
        <v>103</v>
      </c>
      <c r="K57" s="23">
        <f>69+74</f>
        <v>143</v>
      </c>
      <c r="L57" s="23">
        <f>132+133</f>
        <v>265</v>
      </c>
      <c r="M57" s="23">
        <f>159+169</f>
        <v>328</v>
      </c>
      <c r="N57" s="23">
        <f>171+192</f>
        <v>363</v>
      </c>
    </row>
    <row r="58" spans="1:14" ht="12.75">
      <c r="A58" t="s">
        <v>7</v>
      </c>
      <c r="C58" s="8">
        <v>110</v>
      </c>
      <c r="D58" s="8">
        <v>133</v>
      </c>
      <c r="E58" s="8">
        <v>154</v>
      </c>
      <c r="F58" s="8">
        <v>205</v>
      </c>
      <c r="G58" s="8">
        <v>225</v>
      </c>
      <c r="H58" s="23">
        <v>245</v>
      </c>
      <c r="I58" s="23">
        <f>136+136</f>
        <v>272</v>
      </c>
      <c r="J58" s="23">
        <f>164+163</f>
        <v>327</v>
      </c>
      <c r="K58" s="23">
        <f>193+184</f>
        <v>377</v>
      </c>
      <c r="L58" s="23">
        <f>208+209</f>
        <v>417</v>
      </c>
      <c r="M58" s="23">
        <f>232+236</f>
        <v>468</v>
      </c>
      <c r="N58" s="23">
        <f>256+252</f>
        <v>508</v>
      </c>
    </row>
    <row r="59" spans="1:14" ht="12.75">
      <c r="A59" s="1" t="s">
        <v>13</v>
      </c>
      <c r="C59" s="8">
        <v>1548.2</v>
      </c>
      <c r="D59" s="8">
        <v>2248.4</v>
      </c>
      <c r="E59" s="11" t="s">
        <v>16</v>
      </c>
      <c r="F59" s="8">
        <v>5366.4</v>
      </c>
      <c r="G59" s="8">
        <v>6557.5</v>
      </c>
      <c r="H59" s="8">
        <v>7494</v>
      </c>
      <c r="I59" s="8">
        <v>8690</v>
      </c>
      <c r="J59" s="8">
        <v>10095</v>
      </c>
      <c r="K59" s="8">
        <v>10486</v>
      </c>
      <c r="L59" s="8">
        <v>11044</v>
      </c>
      <c r="M59" s="8">
        <v>12481</v>
      </c>
      <c r="N59" s="8">
        <v>14769</v>
      </c>
    </row>
    <row r="60" spans="1:14" ht="12.75">
      <c r="A60" s="1" t="s">
        <v>14</v>
      </c>
      <c r="C60" s="8">
        <v>492.6</v>
      </c>
      <c r="D60" s="8">
        <v>597.8</v>
      </c>
      <c r="E60" s="8">
        <v>791.3</v>
      </c>
      <c r="F60" s="8">
        <v>808.5</v>
      </c>
      <c r="G60" s="23">
        <v>927.6</v>
      </c>
      <c r="H60" s="8">
        <v>980</v>
      </c>
      <c r="I60" s="8">
        <v>1263</v>
      </c>
      <c r="J60" s="8">
        <v>1259</v>
      </c>
      <c r="K60" s="8">
        <v>1578</v>
      </c>
      <c r="L60" s="8">
        <v>1755</v>
      </c>
      <c r="M60" s="8">
        <v>2356</v>
      </c>
      <c r="N60" s="8">
        <v>3314</v>
      </c>
    </row>
    <row r="61" spans="1:14" ht="12.75">
      <c r="A61" s="45" t="s">
        <v>15</v>
      </c>
      <c r="B61" s="2"/>
      <c r="C61" s="37">
        <v>2379</v>
      </c>
      <c r="D61" s="37">
        <v>2834.9</v>
      </c>
      <c r="E61" s="37">
        <v>3068.6</v>
      </c>
      <c r="F61" s="37">
        <v>3788.1</v>
      </c>
      <c r="G61" s="37">
        <v>4015.3</v>
      </c>
      <c r="H61" s="37">
        <v>4047</v>
      </c>
      <c r="I61" s="37">
        <v>4630</v>
      </c>
      <c r="J61" s="37">
        <v>5704</v>
      </c>
      <c r="K61" s="37">
        <v>6686</v>
      </c>
      <c r="L61" s="37">
        <v>7628</v>
      </c>
      <c r="M61" s="37">
        <v>8751</v>
      </c>
      <c r="N61" s="37">
        <v>9728</v>
      </c>
    </row>
    <row r="63" spans="1:2" ht="12.75">
      <c r="A63" s="21"/>
      <c r="B63" s="21"/>
    </row>
    <row r="64" spans="1:14" ht="12.75">
      <c r="A64" s="2"/>
      <c r="B64" s="2"/>
      <c r="C64" s="4">
        <v>1960</v>
      </c>
      <c r="D64" s="4">
        <v>1961</v>
      </c>
      <c r="E64" s="4">
        <v>1962</v>
      </c>
      <c r="F64" s="4">
        <v>1963</v>
      </c>
      <c r="G64" s="4">
        <v>1964</v>
      </c>
      <c r="H64" s="4">
        <v>1965</v>
      </c>
      <c r="I64" s="4">
        <v>1966</v>
      </c>
      <c r="J64" s="4">
        <v>1967</v>
      </c>
      <c r="K64" s="4">
        <v>1968</v>
      </c>
      <c r="L64" s="15"/>
      <c r="M64" s="15"/>
      <c r="N64" s="15"/>
    </row>
    <row r="65" ht="12.75">
      <c r="A65" s="1"/>
    </row>
    <row r="66" ht="12.75">
      <c r="A66" s="5" t="s">
        <v>11</v>
      </c>
    </row>
    <row r="67" spans="1:12" ht="14.25">
      <c r="A67" s="1" t="s">
        <v>118</v>
      </c>
      <c r="C67" s="23">
        <v>40524</v>
      </c>
      <c r="D67" s="23">
        <v>44876</v>
      </c>
      <c r="E67" s="23">
        <v>31462</v>
      </c>
      <c r="F67" s="24">
        <v>27092</v>
      </c>
      <c r="G67" s="23">
        <v>27222</v>
      </c>
      <c r="H67" s="23">
        <v>26148</v>
      </c>
      <c r="I67" s="23">
        <v>26668</v>
      </c>
      <c r="J67" s="23">
        <v>27936</v>
      </c>
      <c r="K67" s="23">
        <v>32422</v>
      </c>
      <c r="L67" s="8"/>
    </row>
    <row r="68" spans="1:12" ht="12.75">
      <c r="A68" t="s">
        <v>2</v>
      </c>
      <c r="C68" s="24">
        <v>17474</v>
      </c>
      <c r="D68" s="24">
        <v>21038</v>
      </c>
      <c r="E68" s="24">
        <v>23612</v>
      </c>
      <c r="F68" s="24">
        <v>23274</v>
      </c>
      <c r="G68" s="24">
        <v>23600</v>
      </c>
      <c r="H68" s="23">
        <v>24756</v>
      </c>
      <c r="I68" s="23">
        <v>21448</v>
      </c>
      <c r="J68" s="23">
        <v>24886</v>
      </c>
      <c r="K68" s="23">
        <v>30096</v>
      </c>
      <c r="L68" s="8"/>
    </row>
    <row r="69" spans="1:12" ht="12.75">
      <c r="A69" t="s">
        <v>7</v>
      </c>
      <c r="C69" s="24">
        <v>18572</v>
      </c>
      <c r="D69" s="24">
        <v>19722</v>
      </c>
      <c r="E69" s="24">
        <v>4512</v>
      </c>
      <c r="F69" s="24">
        <v>30</v>
      </c>
      <c r="G69" s="24">
        <v>78</v>
      </c>
      <c r="H69" s="23">
        <v>42</v>
      </c>
      <c r="I69" s="23">
        <v>82</v>
      </c>
      <c r="J69" s="23">
        <v>40</v>
      </c>
      <c r="K69" s="23">
        <v>56</v>
      </c>
      <c r="L69" s="8"/>
    </row>
    <row r="70" spans="1:12" ht="14.25">
      <c r="A70" s="1" t="s">
        <v>44</v>
      </c>
      <c r="C70" s="23">
        <v>1044</v>
      </c>
      <c r="D70" s="23">
        <v>1219</v>
      </c>
      <c r="E70" s="23">
        <v>808</v>
      </c>
      <c r="F70" s="23">
        <v>699</v>
      </c>
      <c r="G70" s="23">
        <v>799</v>
      </c>
      <c r="H70" s="23">
        <v>846</v>
      </c>
      <c r="I70" s="23">
        <f>454+459</f>
        <v>913</v>
      </c>
      <c r="J70" s="23">
        <f>465+464</f>
        <v>929</v>
      </c>
      <c r="K70" s="23">
        <f>478+472</f>
        <v>950</v>
      </c>
      <c r="L70" s="8"/>
    </row>
    <row r="71" spans="1:12" ht="12.75">
      <c r="A71" t="s">
        <v>2</v>
      </c>
      <c r="C71" s="24">
        <f>178+195</f>
        <v>373</v>
      </c>
      <c r="D71" s="24">
        <f>256+272</f>
        <v>528</v>
      </c>
      <c r="E71" s="24">
        <f>296+308</f>
        <v>604</v>
      </c>
      <c r="F71" s="24">
        <f>297+306</f>
        <v>603</v>
      </c>
      <c r="G71" s="24">
        <f>340+346</f>
        <v>686</v>
      </c>
      <c r="H71" s="23">
        <f>330+338</f>
        <v>668</v>
      </c>
      <c r="I71" s="23">
        <f>351+359</f>
        <v>710</v>
      </c>
      <c r="J71" s="23">
        <v>810</v>
      </c>
      <c r="K71" s="23">
        <f>445+441</f>
        <v>886</v>
      </c>
      <c r="L71" s="8"/>
    </row>
    <row r="72" spans="1:12" ht="12.75">
      <c r="A72" t="s">
        <v>7</v>
      </c>
      <c r="C72" s="24">
        <f>294+293</f>
        <v>587</v>
      </c>
      <c r="D72" s="24">
        <f>303+305</f>
        <v>608</v>
      </c>
      <c r="E72" s="24">
        <v>128</v>
      </c>
      <c r="F72" s="24">
        <v>0.6</v>
      </c>
      <c r="G72" s="24">
        <v>0.8</v>
      </c>
      <c r="H72" s="23">
        <v>0.7</v>
      </c>
      <c r="I72" s="23">
        <v>1.5</v>
      </c>
      <c r="J72" s="23">
        <v>0.3</v>
      </c>
      <c r="K72" s="23">
        <v>0.5</v>
      </c>
      <c r="L72" s="8"/>
    </row>
    <row r="73" spans="1:12" ht="12.75">
      <c r="A73" s="1" t="s">
        <v>13</v>
      </c>
      <c r="C73" s="11">
        <v>16954</v>
      </c>
      <c r="D73" s="11">
        <v>19236</v>
      </c>
      <c r="E73" s="11">
        <v>12104</v>
      </c>
      <c r="F73" s="11">
        <v>12527</v>
      </c>
      <c r="G73" s="11">
        <v>10295</v>
      </c>
      <c r="H73" s="8">
        <v>9699</v>
      </c>
      <c r="I73" s="8">
        <v>9522</v>
      </c>
      <c r="J73" s="8">
        <v>11569</v>
      </c>
      <c r="K73" s="8">
        <v>11836</v>
      </c>
      <c r="L73" s="8"/>
    </row>
    <row r="74" spans="1:12" ht="12.75">
      <c r="A74" s="1" t="s">
        <v>14</v>
      </c>
      <c r="C74" s="11">
        <v>3878</v>
      </c>
      <c r="D74" s="11">
        <v>4042</v>
      </c>
      <c r="E74" s="11">
        <v>3314</v>
      </c>
      <c r="F74" s="11">
        <v>4941</v>
      </c>
      <c r="G74" s="11">
        <v>5442</v>
      </c>
      <c r="H74" s="8">
        <v>6005</v>
      </c>
      <c r="I74" s="8">
        <v>5761</v>
      </c>
      <c r="J74" s="8">
        <v>6272</v>
      </c>
      <c r="K74" s="8">
        <v>7472</v>
      </c>
      <c r="L74" s="8"/>
    </row>
    <row r="75" spans="1:12" ht="12.75">
      <c r="A75" s="1" t="s">
        <v>15</v>
      </c>
      <c r="C75" s="11" t="s">
        <v>41</v>
      </c>
      <c r="D75" s="11" t="s">
        <v>41</v>
      </c>
      <c r="E75" s="11" t="s">
        <v>41</v>
      </c>
      <c r="F75" s="11" t="s">
        <v>41</v>
      </c>
      <c r="G75" s="11" t="s">
        <v>41</v>
      </c>
      <c r="H75" s="11" t="s">
        <v>41</v>
      </c>
      <c r="I75" s="11" t="s">
        <v>41</v>
      </c>
      <c r="J75" s="11" t="s">
        <v>41</v>
      </c>
      <c r="K75" s="11" t="s">
        <v>41</v>
      </c>
      <c r="L75" s="8"/>
    </row>
    <row r="76" spans="3:12" ht="12.75"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5" t="s"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4.25">
      <c r="A78" s="1" t="s">
        <v>118</v>
      </c>
      <c r="C78" s="23">
        <v>424</v>
      </c>
      <c r="D78" s="23">
        <v>968</v>
      </c>
      <c r="E78" s="23">
        <v>17480</v>
      </c>
      <c r="F78" s="24">
        <v>21880</v>
      </c>
      <c r="G78" s="23">
        <v>22242</v>
      </c>
      <c r="H78" s="23">
        <v>23584</v>
      </c>
      <c r="I78" s="23">
        <v>25902</v>
      </c>
      <c r="J78" s="23">
        <v>33088</v>
      </c>
      <c r="K78" s="23">
        <v>37026</v>
      </c>
      <c r="L78" s="8"/>
    </row>
    <row r="79" spans="1:12" ht="12.75">
      <c r="A79" t="s">
        <v>2</v>
      </c>
      <c r="C79" s="23">
        <v>10</v>
      </c>
      <c r="D79" s="23">
        <v>4</v>
      </c>
      <c r="E79" s="23">
        <v>398</v>
      </c>
      <c r="F79" s="24" t="s">
        <v>41</v>
      </c>
      <c r="G79" s="24" t="s">
        <v>41</v>
      </c>
      <c r="H79" s="23">
        <v>28</v>
      </c>
      <c r="I79" s="23">
        <v>936</v>
      </c>
      <c r="J79" s="23">
        <v>1850</v>
      </c>
      <c r="K79" s="23">
        <v>2440</v>
      </c>
      <c r="L79" s="8"/>
    </row>
    <row r="80" spans="1:12" ht="12.75">
      <c r="A80" t="s">
        <v>7</v>
      </c>
      <c r="C80" s="23">
        <v>80</v>
      </c>
      <c r="D80" s="23">
        <v>520</v>
      </c>
      <c r="E80" s="23">
        <v>15272</v>
      </c>
      <c r="F80" s="23">
        <v>19116</v>
      </c>
      <c r="G80" s="23">
        <v>19048</v>
      </c>
      <c r="H80" s="23">
        <v>19872</v>
      </c>
      <c r="I80" s="23">
        <v>21160</v>
      </c>
      <c r="J80" s="23">
        <v>25654</v>
      </c>
      <c r="K80" s="23">
        <v>27460</v>
      </c>
      <c r="L80" s="8"/>
    </row>
    <row r="81" spans="1:12" ht="14.25">
      <c r="A81" s="1" t="s">
        <v>43</v>
      </c>
      <c r="C81" s="23">
        <v>4</v>
      </c>
      <c r="D81" s="23">
        <v>12</v>
      </c>
      <c r="E81" s="23">
        <v>530</v>
      </c>
      <c r="F81" s="23">
        <v>701</v>
      </c>
      <c r="G81" s="23">
        <v>807</v>
      </c>
      <c r="H81" s="23">
        <f>458+460</f>
        <v>918</v>
      </c>
      <c r="I81" s="23">
        <f>552+555</f>
        <v>1107</v>
      </c>
      <c r="J81" s="23">
        <f>684+694</f>
        <v>1378</v>
      </c>
      <c r="K81" s="23">
        <f>537+566</f>
        <v>1103</v>
      </c>
      <c r="L81" s="8"/>
    </row>
    <row r="82" spans="1:12" ht="12.75">
      <c r="A82" t="s">
        <v>2</v>
      </c>
      <c r="C82" s="23">
        <v>0</v>
      </c>
      <c r="D82" s="23">
        <v>0</v>
      </c>
      <c r="E82" s="23">
        <v>0.4</v>
      </c>
      <c r="F82" s="24" t="s">
        <v>41</v>
      </c>
      <c r="G82" s="24" t="s">
        <v>41</v>
      </c>
      <c r="H82" s="23">
        <v>0</v>
      </c>
      <c r="I82" s="23">
        <v>22</v>
      </c>
      <c r="J82" s="23">
        <v>39</v>
      </c>
      <c r="K82" s="23">
        <v>35</v>
      </c>
      <c r="L82" s="8"/>
    </row>
    <row r="83" spans="1:12" ht="12.75">
      <c r="A83" t="s">
        <v>7</v>
      </c>
      <c r="C83" s="23">
        <v>1</v>
      </c>
      <c r="D83" s="23">
        <v>8</v>
      </c>
      <c r="E83" s="23">
        <f>249+248</f>
        <v>497</v>
      </c>
      <c r="F83" s="23">
        <f>324+321</f>
        <v>645</v>
      </c>
      <c r="G83" s="23">
        <f>358+358</f>
        <v>716</v>
      </c>
      <c r="H83" s="23">
        <f>394+394</f>
        <v>788</v>
      </c>
      <c r="I83" s="23">
        <f>441+440</f>
        <v>881</v>
      </c>
      <c r="J83" s="23">
        <f>493+502</f>
        <v>995</v>
      </c>
      <c r="K83" s="23">
        <f>522+545</f>
        <v>1067</v>
      </c>
      <c r="L83" s="8"/>
    </row>
    <row r="84" spans="1:12" ht="12.75">
      <c r="A84" s="1" t="s">
        <v>13</v>
      </c>
      <c r="C84" s="8">
        <v>32</v>
      </c>
      <c r="D84" s="8">
        <v>537</v>
      </c>
      <c r="E84" s="11">
        <v>8762</v>
      </c>
      <c r="F84" s="8">
        <v>12406</v>
      </c>
      <c r="G84" s="8">
        <v>13265</v>
      </c>
      <c r="H84" s="8">
        <v>15088</v>
      </c>
      <c r="I84" s="8">
        <v>15976</v>
      </c>
      <c r="J84" s="8">
        <v>17583</v>
      </c>
      <c r="K84" s="8">
        <v>22251</v>
      </c>
      <c r="L84" s="8"/>
    </row>
    <row r="85" spans="1:12" ht="12.75">
      <c r="A85" s="1" t="s">
        <v>14</v>
      </c>
      <c r="C85" s="8">
        <v>7</v>
      </c>
      <c r="D85" s="8">
        <v>34</v>
      </c>
      <c r="E85" s="8">
        <v>1562</v>
      </c>
      <c r="F85" s="8">
        <v>2254</v>
      </c>
      <c r="G85" s="23">
        <v>2469</v>
      </c>
      <c r="H85" s="8">
        <v>2510</v>
      </c>
      <c r="I85" s="8">
        <v>2941</v>
      </c>
      <c r="J85" s="8">
        <v>3117</v>
      </c>
      <c r="K85" s="8">
        <v>3388</v>
      </c>
      <c r="L85" s="8"/>
    </row>
    <row r="86" spans="1:12" ht="12.75">
      <c r="A86" s="45" t="s">
        <v>15</v>
      </c>
      <c r="B86" s="2"/>
      <c r="C86" s="48" t="s">
        <v>41</v>
      </c>
      <c r="D86" s="48" t="s">
        <v>41</v>
      </c>
      <c r="E86" s="48" t="s">
        <v>41</v>
      </c>
      <c r="F86" s="48" t="s">
        <v>41</v>
      </c>
      <c r="G86" s="48" t="s">
        <v>41</v>
      </c>
      <c r="H86" s="48" t="s">
        <v>41</v>
      </c>
      <c r="I86" s="48" t="s">
        <v>41</v>
      </c>
      <c r="J86" s="48" t="s">
        <v>41</v>
      </c>
      <c r="K86" s="48" t="s">
        <v>41</v>
      </c>
      <c r="L86" s="8"/>
    </row>
    <row r="89" spans="1:14" ht="15.75">
      <c r="A89" s="49" t="s">
        <v>112</v>
      </c>
      <c r="B89" s="49"/>
      <c r="C89" s="49"/>
      <c r="D89" s="49"/>
      <c r="E89" s="49"/>
      <c r="F89" s="50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4">
        <v>1969</v>
      </c>
      <c r="D90" s="4">
        <v>1970</v>
      </c>
      <c r="E90" s="4">
        <v>1971</v>
      </c>
      <c r="F90" s="4">
        <v>1972</v>
      </c>
      <c r="G90" s="4">
        <v>1973</v>
      </c>
      <c r="H90" s="4">
        <v>1974</v>
      </c>
      <c r="I90" s="4">
        <v>1975</v>
      </c>
      <c r="J90" s="4">
        <v>1976</v>
      </c>
      <c r="K90" s="4">
        <v>1977</v>
      </c>
      <c r="L90" s="4">
        <v>1978</v>
      </c>
      <c r="M90" s="4">
        <v>1979</v>
      </c>
      <c r="N90" s="4">
        <v>1980</v>
      </c>
    </row>
    <row r="92" ht="12.75">
      <c r="A92" s="5" t="s">
        <v>11</v>
      </c>
    </row>
    <row r="93" spans="1:14" ht="14.25">
      <c r="A93" s="1" t="s">
        <v>20</v>
      </c>
      <c r="C93" s="8">
        <v>62103</v>
      </c>
      <c r="D93" s="8">
        <v>60313</v>
      </c>
      <c r="E93" s="8">
        <v>65335</v>
      </c>
      <c r="F93" s="8">
        <v>60125</v>
      </c>
      <c r="G93" s="8">
        <v>54824</v>
      </c>
      <c r="H93" s="8">
        <v>52903</v>
      </c>
      <c r="I93" s="8">
        <v>55259</v>
      </c>
      <c r="J93" s="8">
        <v>53678</v>
      </c>
      <c r="K93" s="8">
        <v>52055</v>
      </c>
      <c r="L93" s="8">
        <v>52439</v>
      </c>
      <c r="M93" s="8">
        <v>55690</v>
      </c>
      <c r="N93" s="8">
        <v>53154</v>
      </c>
    </row>
    <row r="94" spans="1:14" ht="12.75">
      <c r="A94" t="s">
        <v>2</v>
      </c>
      <c r="C94" s="8">
        <v>15513</v>
      </c>
      <c r="D94" s="8">
        <v>12996</v>
      </c>
      <c r="E94" s="8">
        <v>13496</v>
      </c>
      <c r="F94" s="8">
        <v>13557</v>
      </c>
      <c r="G94" s="8">
        <v>13583</v>
      </c>
      <c r="H94" s="8">
        <v>14839</v>
      </c>
      <c r="I94" s="8">
        <v>12837</v>
      </c>
      <c r="J94" s="8">
        <v>14795</v>
      </c>
      <c r="K94" s="8">
        <v>14886</v>
      </c>
      <c r="L94" s="8">
        <v>16331</v>
      </c>
      <c r="M94" s="8">
        <v>20669</v>
      </c>
      <c r="N94" s="8">
        <v>22359</v>
      </c>
    </row>
    <row r="95" spans="1:14" ht="14.25">
      <c r="A95" t="s">
        <v>115</v>
      </c>
      <c r="C95" s="8">
        <v>30</v>
      </c>
      <c r="D95" s="8">
        <v>3</v>
      </c>
      <c r="E95" s="8">
        <v>18</v>
      </c>
      <c r="F95" s="8">
        <v>12</v>
      </c>
      <c r="G95" s="11" t="s">
        <v>41</v>
      </c>
      <c r="H95" s="11" t="s">
        <v>41</v>
      </c>
      <c r="I95" s="11" t="s">
        <v>41</v>
      </c>
      <c r="J95" s="11" t="s">
        <v>41</v>
      </c>
      <c r="K95" s="11" t="s">
        <v>41</v>
      </c>
      <c r="L95" s="11" t="s">
        <v>41</v>
      </c>
      <c r="M95" s="11" t="s">
        <v>41</v>
      </c>
      <c r="N95" s="8">
        <v>153</v>
      </c>
    </row>
    <row r="96" spans="1:14" ht="14.25">
      <c r="A96" s="1" t="s">
        <v>43</v>
      </c>
      <c r="C96">
        <f>462+456</f>
        <v>918</v>
      </c>
      <c r="D96" s="8">
        <v>663</v>
      </c>
      <c r="E96" s="8">
        <v>779</v>
      </c>
      <c r="F96" s="8">
        <v>766</v>
      </c>
      <c r="G96" s="8">
        <v>820</v>
      </c>
      <c r="H96" s="8">
        <v>909</v>
      </c>
      <c r="I96" s="8">
        <v>849</v>
      </c>
      <c r="J96" s="8">
        <v>1065</v>
      </c>
      <c r="K96" s="8">
        <v>1006</v>
      </c>
      <c r="L96" s="8">
        <v>1247</v>
      </c>
      <c r="M96" s="23">
        <v>1771</v>
      </c>
      <c r="N96" s="8">
        <v>1879</v>
      </c>
    </row>
    <row r="97" spans="1:14" ht="12.75">
      <c r="A97" t="s">
        <v>2</v>
      </c>
      <c r="C97" s="8">
        <v>886</v>
      </c>
      <c r="D97" s="8">
        <v>613</v>
      </c>
      <c r="E97" s="8">
        <v>719</v>
      </c>
      <c r="F97" s="8">
        <v>718</v>
      </c>
      <c r="G97" s="8">
        <v>767</v>
      </c>
      <c r="H97" s="8">
        <v>840</v>
      </c>
      <c r="I97" s="8">
        <v>778</v>
      </c>
      <c r="J97" s="8">
        <v>1007</v>
      </c>
      <c r="K97" s="8">
        <v>965</v>
      </c>
      <c r="L97" s="8">
        <v>1196</v>
      </c>
      <c r="M97" s="8">
        <v>1711</v>
      </c>
      <c r="N97" s="8">
        <v>1849</v>
      </c>
    </row>
    <row r="98" spans="1:14" ht="14.25">
      <c r="A98" t="s">
        <v>115</v>
      </c>
      <c r="C98" s="8">
        <f>4.7+4.6</f>
        <v>9.3</v>
      </c>
      <c r="D98" s="8">
        <v>24</v>
      </c>
      <c r="E98" s="8">
        <v>23</v>
      </c>
      <c r="F98" s="8">
        <v>18</v>
      </c>
      <c r="G98" s="8">
        <v>8</v>
      </c>
      <c r="H98" s="8">
        <v>11</v>
      </c>
      <c r="I98" s="8">
        <v>15</v>
      </c>
      <c r="J98" s="8">
        <v>19</v>
      </c>
      <c r="K98" s="8">
        <v>25</v>
      </c>
      <c r="L98" s="8">
        <v>38</v>
      </c>
      <c r="M98" s="8">
        <v>46</v>
      </c>
      <c r="N98" s="8">
        <v>22</v>
      </c>
    </row>
    <row r="99" spans="1:14" ht="12.75">
      <c r="A99" s="1" t="s">
        <v>13</v>
      </c>
      <c r="C99" s="8">
        <v>11599</v>
      </c>
      <c r="D99" s="8">
        <v>10773</v>
      </c>
      <c r="E99" s="8">
        <v>9965</v>
      </c>
      <c r="F99" s="8">
        <v>8495</v>
      </c>
      <c r="G99" s="8">
        <v>7986</v>
      </c>
      <c r="H99" s="8">
        <v>7122</v>
      </c>
      <c r="I99" s="8">
        <v>5938</v>
      </c>
      <c r="J99" s="8">
        <v>5556</v>
      </c>
      <c r="K99" s="8">
        <v>4896</v>
      </c>
      <c r="L99" s="8">
        <v>4648</v>
      </c>
      <c r="M99" s="8">
        <v>4974</v>
      </c>
      <c r="N99" s="8">
        <v>6037</v>
      </c>
    </row>
    <row r="100" spans="1:14" ht="12.75">
      <c r="A100" s="1" t="s">
        <v>14</v>
      </c>
      <c r="C100" s="8">
        <v>7587</v>
      </c>
      <c r="D100" s="8">
        <v>7202</v>
      </c>
      <c r="E100" s="8">
        <v>7944</v>
      </c>
      <c r="F100" s="8">
        <v>7821</v>
      </c>
      <c r="G100" s="8">
        <v>7981</v>
      </c>
      <c r="H100" s="8">
        <v>8383</v>
      </c>
      <c r="I100" s="8">
        <v>5077</v>
      </c>
      <c r="J100" s="8">
        <v>1516</v>
      </c>
      <c r="K100" s="8">
        <v>1599</v>
      </c>
      <c r="L100" s="8">
        <v>1365</v>
      </c>
      <c r="M100" s="8">
        <v>1299</v>
      </c>
      <c r="N100" s="8">
        <v>1314</v>
      </c>
    </row>
    <row r="101" spans="1:14" ht="12.75">
      <c r="A101" s="1" t="s">
        <v>15</v>
      </c>
      <c r="C101" s="11" t="s">
        <v>41</v>
      </c>
      <c r="D101" s="11" t="s">
        <v>41</v>
      </c>
      <c r="E101" s="11" t="s">
        <v>41</v>
      </c>
      <c r="F101" s="11" t="s">
        <v>41</v>
      </c>
      <c r="G101" s="11" t="s">
        <v>41</v>
      </c>
      <c r="H101" s="11" t="s">
        <v>41</v>
      </c>
      <c r="I101" s="11" t="s">
        <v>41</v>
      </c>
      <c r="J101" s="11" t="s">
        <v>41</v>
      </c>
      <c r="K101" s="11" t="s">
        <v>41</v>
      </c>
      <c r="L101" s="11" t="s">
        <v>41</v>
      </c>
      <c r="M101" s="11" t="s">
        <v>41</v>
      </c>
      <c r="N101" s="11" t="s">
        <v>41</v>
      </c>
    </row>
    <row r="102" spans="3:14" ht="12.7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2.75">
      <c r="A103" s="5" t="s">
        <v>17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4.25">
      <c r="A104" s="1" t="s">
        <v>20</v>
      </c>
      <c r="C104" s="8">
        <v>33499</v>
      </c>
      <c r="D104" s="8">
        <v>37092</v>
      </c>
      <c r="E104" s="8">
        <v>38843</v>
      </c>
      <c r="F104" s="8">
        <v>39092</v>
      </c>
      <c r="G104" s="8">
        <v>40748</v>
      </c>
      <c r="H104" s="8">
        <v>39101</v>
      </c>
      <c r="I104" s="8">
        <v>42455</v>
      </c>
      <c r="J104" s="8">
        <v>41911</v>
      </c>
      <c r="K104" s="8">
        <v>43986</v>
      </c>
      <c r="L104" s="8">
        <v>44949</v>
      </c>
      <c r="M104" s="8">
        <v>47486</v>
      </c>
      <c r="N104" s="8">
        <v>44757</v>
      </c>
    </row>
    <row r="105" spans="1:14" ht="12.75">
      <c r="A105" t="s">
        <v>2</v>
      </c>
      <c r="C105" s="8">
        <v>2824</v>
      </c>
      <c r="D105" s="8">
        <v>5941</v>
      </c>
      <c r="E105" s="8">
        <v>6189</v>
      </c>
      <c r="F105" s="8">
        <v>6803</v>
      </c>
      <c r="G105" s="8">
        <v>7026</v>
      </c>
      <c r="H105" s="8">
        <v>6957</v>
      </c>
      <c r="I105" s="8">
        <v>7708</v>
      </c>
      <c r="J105" s="8">
        <v>8659</v>
      </c>
      <c r="K105" s="8">
        <v>8466</v>
      </c>
      <c r="L105" s="8">
        <v>8539</v>
      </c>
      <c r="M105" s="8">
        <v>10356</v>
      </c>
      <c r="N105" s="8">
        <v>10653</v>
      </c>
    </row>
    <row r="106" spans="1:14" ht="14.25">
      <c r="A106" t="s">
        <v>115</v>
      </c>
      <c r="C106" s="8">
        <v>15504</v>
      </c>
      <c r="D106" s="8">
        <v>15903</v>
      </c>
      <c r="E106" s="8">
        <v>16377</v>
      </c>
      <c r="F106" s="8">
        <v>17710</v>
      </c>
      <c r="G106" s="8">
        <v>17647</v>
      </c>
      <c r="H106" s="8">
        <v>17655</v>
      </c>
      <c r="I106" s="8">
        <v>18154</v>
      </c>
      <c r="J106" s="8">
        <v>18915</v>
      </c>
      <c r="K106" s="8">
        <v>19335</v>
      </c>
      <c r="L106" s="8">
        <v>20087</v>
      </c>
      <c r="M106" s="8">
        <v>21036</v>
      </c>
      <c r="N106" s="8">
        <f>19749+4098</f>
        <v>23847</v>
      </c>
    </row>
    <row r="107" spans="1:14" ht="14.25">
      <c r="A107" s="1" t="s">
        <v>43</v>
      </c>
      <c r="C107" s="8">
        <v>2033</v>
      </c>
      <c r="D107" s="8">
        <v>2535</v>
      </c>
      <c r="E107" s="8">
        <v>2880</v>
      </c>
      <c r="F107" s="8">
        <v>3186</v>
      </c>
      <c r="G107" s="8">
        <v>3342</v>
      </c>
      <c r="H107" s="8">
        <v>3405</v>
      </c>
      <c r="I107" s="8">
        <v>3664</v>
      </c>
      <c r="J107" s="8">
        <v>3844</v>
      </c>
      <c r="K107" s="8">
        <v>4007</v>
      </c>
      <c r="L107" s="8">
        <v>4373</v>
      </c>
      <c r="M107" s="8">
        <v>4667</v>
      </c>
      <c r="N107" s="8">
        <v>4266</v>
      </c>
    </row>
    <row r="108" spans="1:14" ht="12.75">
      <c r="A108" t="s">
        <v>2</v>
      </c>
      <c r="C108" s="8">
        <v>195</v>
      </c>
      <c r="D108" s="8">
        <v>544</v>
      </c>
      <c r="E108" s="8">
        <v>666</v>
      </c>
      <c r="F108" s="8">
        <v>699</v>
      </c>
      <c r="G108" s="8">
        <v>750</v>
      </c>
      <c r="H108" s="8">
        <v>789</v>
      </c>
      <c r="I108" s="8">
        <v>873</v>
      </c>
      <c r="J108" s="8">
        <v>913</v>
      </c>
      <c r="K108" s="8">
        <v>853</v>
      </c>
      <c r="L108" s="8">
        <v>984</v>
      </c>
      <c r="M108" s="8">
        <v>1131</v>
      </c>
      <c r="N108" s="8">
        <v>1116</v>
      </c>
    </row>
    <row r="109" spans="1:14" ht="14.25">
      <c r="A109" t="s">
        <v>115</v>
      </c>
      <c r="C109" s="8">
        <v>1839</v>
      </c>
      <c r="D109" s="8">
        <f>1326+659</f>
        <v>1985</v>
      </c>
      <c r="E109" s="8">
        <f>1376+832</f>
        <v>2208</v>
      </c>
      <c r="F109" s="8">
        <f>1446+1035</f>
        <v>2481</v>
      </c>
      <c r="G109" s="8">
        <f>1515+1073</f>
        <v>2588</v>
      </c>
      <c r="H109" s="8">
        <f>1587+1026</f>
        <v>2613</v>
      </c>
      <c r="I109" s="8">
        <f>1646+1139</f>
        <v>2785</v>
      </c>
      <c r="J109" s="8">
        <f>1167+1762</f>
        <v>2929</v>
      </c>
      <c r="K109" s="8">
        <f>1831+1320</f>
        <v>3151</v>
      </c>
      <c r="L109" s="8">
        <f>1940+1446</f>
        <v>3386</v>
      </c>
      <c r="M109" s="8">
        <v>3533</v>
      </c>
      <c r="N109" s="8">
        <f>2094+1053</f>
        <v>3147</v>
      </c>
    </row>
    <row r="110" spans="1:14" ht="12.75">
      <c r="A110" s="1" t="s">
        <v>13</v>
      </c>
      <c r="C110" s="8">
        <v>31574</v>
      </c>
      <c r="D110" s="8">
        <v>36350</v>
      </c>
      <c r="E110" s="8">
        <v>29216</v>
      </c>
      <c r="F110" s="8">
        <v>30596</v>
      </c>
      <c r="G110" s="8">
        <v>38750</v>
      </c>
      <c r="H110" s="8">
        <v>31719</v>
      </c>
      <c r="I110" s="8">
        <v>32178</v>
      </c>
      <c r="J110" s="8">
        <v>34714</v>
      </c>
      <c r="K110" s="8">
        <v>34531</v>
      </c>
      <c r="L110" s="8">
        <v>39304</v>
      </c>
      <c r="M110" s="8">
        <v>49421</v>
      </c>
      <c r="N110" s="8">
        <v>46544</v>
      </c>
    </row>
    <row r="111" spans="1:14" ht="12.75">
      <c r="A111" s="1" t="s">
        <v>14</v>
      </c>
      <c r="C111" s="8">
        <v>4073</v>
      </c>
      <c r="D111" s="8">
        <v>4992</v>
      </c>
      <c r="E111" s="8">
        <v>4989</v>
      </c>
      <c r="F111" s="8">
        <v>4973</v>
      </c>
      <c r="G111" s="8">
        <v>5300</v>
      </c>
      <c r="H111" s="8">
        <v>5314</v>
      </c>
      <c r="I111" s="8">
        <v>9159</v>
      </c>
      <c r="J111" s="8">
        <v>12345</v>
      </c>
      <c r="K111" s="8">
        <v>11586</v>
      </c>
      <c r="L111" s="8">
        <v>11524</v>
      </c>
      <c r="M111" s="8">
        <v>12346</v>
      </c>
      <c r="N111" s="8">
        <v>12617</v>
      </c>
    </row>
    <row r="112" spans="1:14" ht="12.75">
      <c r="A112" s="45" t="s">
        <v>15</v>
      </c>
      <c r="B112" s="2"/>
      <c r="C112" s="48" t="s">
        <v>41</v>
      </c>
      <c r="D112" s="48" t="s">
        <v>41</v>
      </c>
      <c r="E112" s="48" t="s">
        <v>41</v>
      </c>
      <c r="F112" s="48" t="s">
        <v>41</v>
      </c>
      <c r="G112" s="48" t="s">
        <v>41</v>
      </c>
      <c r="H112" s="48" t="s">
        <v>41</v>
      </c>
      <c r="I112" s="48" t="s">
        <v>41</v>
      </c>
      <c r="J112" s="48" t="s">
        <v>41</v>
      </c>
      <c r="K112" s="48" t="s">
        <v>41</v>
      </c>
      <c r="L112" s="48" t="s">
        <v>41</v>
      </c>
      <c r="M112" s="48" t="s">
        <v>41</v>
      </c>
      <c r="N112" s="48" t="s">
        <v>41</v>
      </c>
    </row>
    <row r="114" spans="1:2" ht="12.75">
      <c r="A114" s="21"/>
      <c r="B114" s="21"/>
    </row>
    <row r="115" spans="1:14" ht="12.75">
      <c r="A115" s="2"/>
      <c r="B115" s="2"/>
      <c r="C115" s="4">
        <v>1981</v>
      </c>
      <c r="D115" s="4">
        <v>1982</v>
      </c>
      <c r="E115" s="4">
        <v>1983</v>
      </c>
      <c r="F115" s="4">
        <v>1984</v>
      </c>
      <c r="G115" s="4">
        <v>1985</v>
      </c>
      <c r="H115" s="4">
        <v>1986</v>
      </c>
      <c r="I115" s="4">
        <v>1987</v>
      </c>
      <c r="J115" s="4">
        <v>1988</v>
      </c>
      <c r="K115" s="4">
        <v>1989</v>
      </c>
      <c r="L115" s="4">
        <v>1990</v>
      </c>
      <c r="M115" s="4">
        <v>1991</v>
      </c>
      <c r="N115" s="4">
        <v>1992</v>
      </c>
    </row>
    <row r="117" ht="12.75">
      <c r="A117" s="5" t="s">
        <v>11</v>
      </c>
    </row>
    <row r="118" spans="1:14" ht="14.25">
      <c r="A118" s="1" t="s">
        <v>20</v>
      </c>
      <c r="C118" s="8">
        <v>56886</v>
      </c>
      <c r="D118" s="8">
        <v>59037</v>
      </c>
      <c r="E118" s="8">
        <v>54259</v>
      </c>
      <c r="F118" s="8">
        <v>32427</v>
      </c>
      <c r="G118" s="8">
        <v>42233</v>
      </c>
      <c r="H118" s="8">
        <v>40721</v>
      </c>
      <c r="I118" s="8">
        <v>48905</v>
      </c>
      <c r="J118" s="8">
        <v>52589</v>
      </c>
      <c r="K118" s="8">
        <v>49977</v>
      </c>
      <c r="L118" s="8">
        <v>46885</v>
      </c>
      <c r="M118" s="8">
        <v>40354</v>
      </c>
      <c r="N118" s="8">
        <v>40711</v>
      </c>
    </row>
    <row r="119" spans="1:14" ht="12.75">
      <c r="A119" t="s">
        <v>2</v>
      </c>
      <c r="C119" s="8">
        <v>25141</v>
      </c>
      <c r="D119" s="8">
        <v>28135</v>
      </c>
      <c r="E119" s="8">
        <v>22746</v>
      </c>
      <c r="F119" s="8">
        <v>1586</v>
      </c>
      <c r="G119" s="8">
        <v>1447</v>
      </c>
      <c r="H119" s="8">
        <v>1346</v>
      </c>
      <c r="I119" s="8">
        <v>1303</v>
      </c>
      <c r="J119" s="8">
        <v>1174</v>
      </c>
      <c r="K119" s="8">
        <v>1002</v>
      </c>
      <c r="L119" s="8">
        <v>555</v>
      </c>
      <c r="M119" s="8">
        <v>304</v>
      </c>
      <c r="N119" s="8">
        <v>3590</v>
      </c>
    </row>
    <row r="120" spans="1:14" ht="14.25">
      <c r="A120" t="s">
        <v>115</v>
      </c>
      <c r="C120" s="8">
        <v>367</v>
      </c>
      <c r="D120" s="8">
        <v>123</v>
      </c>
      <c r="E120" s="8">
        <v>558</v>
      </c>
      <c r="F120" s="8">
        <v>480</v>
      </c>
      <c r="G120" s="8">
        <v>422</v>
      </c>
      <c r="H120" s="8">
        <v>486</v>
      </c>
      <c r="I120" s="8">
        <v>368</v>
      </c>
      <c r="J120" s="8">
        <v>247</v>
      </c>
      <c r="K120" s="8">
        <v>272</v>
      </c>
      <c r="L120" s="11">
        <v>278</v>
      </c>
      <c r="M120" s="8">
        <v>316</v>
      </c>
      <c r="N120" s="8">
        <v>590</v>
      </c>
    </row>
    <row r="121" spans="1:14" ht="14.25">
      <c r="A121" s="1" t="s">
        <v>43</v>
      </c>
      <c r="C121" s="8">
        <v>2135</v>
      </c>
      <c r="D121" s="8">
        <v>2273</v>
      </c>
      <c r="E121" s="8">
        <v>1785</v>
      </c>
      <c r="F121" s="8">
        <v>27</v>
      </c>
      <c r="G121" s="8">
        <v>24</v>
      </c>
      <c r="H121" s="8">
        <v>17</v>
      </c>
      <c r="I121" s="8">
        <v>18</v>
      </c>
      <c r="J121" s="8">
        <v>20</v>
      </c>
      <c r="K121" s="8">
        <v>17</v>
      </c>
      <c r="L121" s="8">
        <v>9</v>
      </c>
      <c r="M121" s="8">
        <v>9</v>
      </c>
      <c r="N121" s="8">
        <v>219</v>
      </c>
    </row>
    <row r="122" spans="1:14" ht="12.75">
      <c r="A122" t="s">
        <v>2</v>
      </c>
      <c r="C122" s="8">
        <v>2110</v>
      </c>
      <c r="D122" s="8">
        <v>2261</v>
      </c>
      <c r="E122" s="8">
        <v>1749</v>
      </c>
      <c r="F122" s="8">
        <v>25</v>
      </c>
      <c r="G122" s="8">
        <v>22</v>
      </c>
      <c r="H122" s="8">
        <v>16</v>
      </c>
      <c r="I122" s="8">
        <v>16</v>
      </c>
      <c r="J122" s="8">
        <v>13</v>
      </c>
      <c r="K122" s="8">
        <v>11</v>
      </c>
      <c r="L122" s="8">
        <v>5</v>
      </c>
      <c r="M122" s="8">
        <v>3</v>
      </c>
      <c r="N122" s="8">
        <v>190</v>
      </c>
    </row>
    <row r="123" spans="1:14" ht="14.25">
      <c r="A123" t="s">
        <v>115</v>
      </c>
      <c r="C123" s="8">
        <v>23</v>
      </c>
      <c r="D123" s="8">
        <v>10</v>
      </c>
      <c r="E123" s="8">
        <v>15</v>
      </c>
      <c r="F123" s="8">
        <v>1</v>
      </c>
      <c r="G123" s="8">
        <v>1</v>
      </c>
      <c r="H123" s="8">
        <v>0</v>
      </c>
      <c r="I123" s="8">
        <v>1</v>
      </c>
      <c r="J123" s="8">
        <v>0</v>
      </c>
      <c r="K123" s="8">
        <v>1</v>
      </c>
      <c r="L123" s="8">
        <v>1</v>
      </c>
      <c r="M123" s="8">
        <v>1</v>
      </c>
      <c r="N123" s="8">
        <v>29</v>
      </c>
    </row>
    <row r="124" spans="1:14" ht="12.75">
      <c r="A124" s="1" t="s">
        <v>13</v>
      </c>
      <c r="C124" s="8">
        <v>5622</v>
      </c>
      <c r="D124" s="8">
        <v>7326</v>
      </c>
      <c r="E124" s="8">
        <v>5446</v>
      </c>
      <c r="F124" s="8">
        <v>9</v>
      </c>
      <c r="G124" s="11" t="s">
        <v>41</v>
      </c>
      <c r="H124" s="8">
        <v>3</v>
      </c>
      <c r="I124" s="11">
        <v>3</v>
      </c>
      <c r="J124" s="11" t="s">
        <v>41</v>
      </c>
      <c r="K124" s="11" t="s">
        <v>41</v>
      </c>
      <c r="L124" s="11" t="s">
        <v>41</v>
      </c>
      <c r="M124" s="11" t="s">
        <v>41</v>
      </c>
      <c r="N124" s="11" t="s">
        <v>41</v>
      </c>
    </row>
    <row r="125" spans="1:14" ht="12.75">
      <c r="A125" s="1" t="s">
        <v>14</v>
      </c>
      <c r="C125" s="8">
        <v>1056</v>
      </c>
      <c r="D125" s="8">
        <v>1207</v>
      </c>
      <c r="E125" s="8">
        <v>1025</v>
      </c>
      <c r="F125" s="11" t="s">
        <v>41</v>
      </c>
      <c r="G125" s="11" t="s">
        <v>41</v>
      </c>
      <c r="H125" s="11" t="s">
        <v>41</v>
      </c>
      <c r="I125" s="11" t="s">
        <v>41</v>
      </c>
      <c r="J125" s="11" t="s">
        <v>41</v>
      </c>
      <c r="K125" s="11" t="s">
        <v>41</v>
      </c>
      <c r="L125" s="11" t="s">
        <v>41</v>
      </c>
      <c r="M125" s="11" t="s">
        <v>41</v>
      </c>
      <c r="N125" s="11" t="s">
        <v>41</v>
      </c>
    </row>
    <row r="126" spans="1:14" ht="12.75">
      <c r="A126" s="1" t="s">
        <v>15</v>
      </c>
      <c r="C126" s="11" t="s">
        <v>41</v>
      </c>
      <c r="D126" s="11" t="s">
        <v>41</v>
      </c>
      <c r="E126" s="11" t="s">
        <v>41</v>
      </c>
      <c r="F126" s="11" t="s">
        <v>41</v>
      </c>
      <c r="G126" s="11" t="s">
        <v>41</v>
      </c>
      <c r="H126" s="11" t="s">
        <v>41</v>
      </c>
      <c r="I126" s="11" t="s">
        <v>41</v>
      </c>
      <c r="J126" s="11" t="s">
        <v>41</v>
      </c>
      <c r="K126" s="11" t="s">
        <v>41</v>
      </c>
      <c r="L126" s="11" t="s">
        <v>41</v>
      </c>
      <c r="M126" s="11" t="s">
        <v>41</v>
      </c>
      <c r="N126" s="11" t="s">
        <v>41</v>
      </c>
    </row>
    <row r="127" spans="3:14" ht="12.7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75">
      <c r="A128" s="5" t="s">
        <v>17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4.25">
      <c r="A129" s="1" t="s">
        <v>20</v>
      </c>
      <c r="C129" s="8">
        <v>45099</v>
      </c>
      <c r="D129" s="8">
        <v>45432</v>
      </c>
      <c r="E129" s="8">
        <v>53219</v>
      </c>
      <c r="F129" s="8">
        <v>79818</v>
      </c>
      <c r="G129" s="8">
        <v>85562</v>
      </c>
      <c r="H129" s="8">
        <v>97798</v>
      </c>
      <c r="I129" s="8">
        <v>104911</v>
      </c>
      <c r="J129" s="8">
        <v>116665</v>
      </c>
      <c r="K129" s="8">
        <v>126945</v>
      </c>
      <c r="L129" s="8">
        <v>128803</v>
      </c>
      <c r="M129" s="8">
        <v>112004</v>
      </c>
      <c r="N129" s="8">
        <v>112710</v>
      </c>
    </row>
    <row r="130" spans="1:14" ht="12.75">
      <c r="A130" t="s">
        <v>2</v>
      </c>
      <c r="C130" s="8">
        <v>11307</v>
      </c>
      <c r="D130" s="8">
        <v>11147</v>
      </c>
      <c r="E130" s="8">
        <v>19513</v>
      </c>
      <c r="F130" s="8">
        <v>49086</v>
      </c>
      <c r="G130" s="8">
        <v>55805</v>
      </c>
      <c r="H130" s="8">
        <v>65296</v>
      </c>
      <c r="I130" s="8">
        <v>68106</v>
      </c>
      <c r="J130" s="8">
        <v>74253</v>
      </c>
      <c r="K130" s="8">
        <v>76971</v>
      </c>
      <c r="L130" s="8">
        <v>77850</v>
      </c>
      <c r="M130" s="8">
        <v>63651</v>
      </c>
      <c r="N130" s="8">
        <v>60499</v>
      </c>
    </row>
    <row r="131" spans="1:14" ht="14.25">
      <c r="A131" t="s">
        <v>115</v>
      </c>
      <c r="C131" s="8">
        <f>20091+4220</f>
        <v>24311</v>
      </c>
      <c r="D131" s="8">
        <f>20261+4274</f>
        <v>24535</v>
      </c>
      <c r="E131" s="8">
        <f>21095+3411</f>
        <v>24506</v>
      </c>
      <c r="F131" s="8">
        <f>21072+3971</f>
        <v>25043</v>
      </c>
      <c r="G131" s="8">
        <f>21040+3800</f>
        <v>24840</v>
      </c>
      <c r="H131" s="8">
        <f>23346+4955</f>
        <v>28301</v>
      </c>
      <c r="I131" s="8">
        <f>26266+5638</f>
        <v>31904</v>
      </c>
      <c r="J131" s="8">
        <f>28841+7316</f>
        <v>36157</v>
      </c>
      <c r="K131" s="8">
        <f>33754+7134</f>
        <v>40888</v>
      </c>
      <c r="L131" s="8">
        <f>36811+6990</f>
        <v>43801</v>
      </c>
      <c r="M131" s="8">
        <f>35379+6507</f>
        <v>41886</v>
      </c>
      <c r="N131" s="8">
        <f>38862+6849</f>
        <v>45711</v>
      </c>
    </row>
    <row r="132" spans="1:14" ht="14.25">
      <c r="A132" s="1" t="s">
        <v>43</v>
      </c>
      <c r="C132" s="8">
        <v>4637</v>
      </c>
      <c r="D132" s="8">
        <v>4942</v>
      </c>
      <c r="E132" s="8">
        <v>5663</v>
      </c>
      <c r="F132" s="8">
        <v>8638</v>
      </c>
      <c r="G132" s="8">
        <v>9088</v>
      </c>
      <c r="H132" s="8">
        <v>10593</v>
      </c>
      <c r="I132" s="8">
        <v>11897</v>
      </c>
      <c r="J132" s="8">
        <v>13145</v>
      </c>
      <c r="K132" s="8">
        <v>14077</v>
      </c>
      <c r="L132" s="8">
        <v>14822</v>
      </c>
      <c r="M132" s="8">
        <v>12801</v>
      </c>
      <c r="N132" s="8">
        <v>12879</v>
      </c>
    </row>
    <row r="133" spans="1:14" ht="12.75">
      <c r="A133" t="s">
        <v>2</v>
      </c>
      <c r="C133" s="8">
        <v>1290</v>
      </c>
      <c r="D133" s="8">
        <v>1483</v>
      </c>
      <c r="E133" s="8">
        <v>2337</v>
      </c>
      <c r="F133" s="8">
        <v>4884</v>
      </c>
      <c r="G133" s="8">
        <v>5295</v>
      </c>
      <c r="H133" s="8">
        <v>6210</v>
      </c>
      <c r="I133" s="8">
        <v>6840</v>
      </c>
      <c r="J133" s="8">
        <v>7542</v>
      </c>
      <c r="K133" s="8">
        <v>7915</v>
      </c>
      <c r="L133" s="8">
        <v>8197</v>
      </c>
      <c r="M133" s="8">
        <v>6798</v>
      </c>
      <c r="N133" s="8">
        <v>6428</v>
      </c>
    </row>
    <row r="134" spans="1:14" ht="14.25">
      <c r="A134" t="s">
        <v>115</v>
      </c>
      <c r="C134" s="8">
        <f>2211+1130</f>
        <v>3341</v>
      </c>
      <c r="D134" s="8">
        <f>2212+1246</f>
        <v>3458</v>
      </c>
      <c r="E134" s="8">
        <f>2299+1020</f>
        <v>3319</v>
      </c>
      <c r="F134" s="8">
        <f>2539+1204</f>
        <v>3743</v>
      </c>
      <c r="G134" s="8">
        <f>2629+1157</f>
        <v>3786</v>
      </c>
      <c r="H134" s="8">
        <f>3014+1361</f>
        <v>4375</v>
      </c>
      <c r="I134" s="8">
        <f>3410+1634</f>
        <v>5044</v>
      </c>
      <c r="J134" s="8">
        <f>3781+1786</f>
        <v>5567</v>
      </c>
      <c r="K134" s="8">
        <f>4346+1740</f>
        <v>6086</v>
      </c>
      <c r="L134" s="8">
        <f>4857+1698</f>
        <v>6555</v>
      </c>
      <c r="M134" s="8">
        <f>4455+1523</f>
        <v>5978</v>
      </c>
      <c r="N134" s="8">
        <f>4684+1690</f>
        <v>6374</v>
      </c>
    </row>
    <row r="135" spans="1:14" ht="12.75">
      <c r="A135" s="1" t="s">
        <v>13</v>
      </c>
      <c r="C135" s="8">
        <v>42490</v>
      </c>
      <c r="D135" s="8">
        <v>40636</v>
      </c>
      <c r="E135" s="8">
        <v>45430</v>
      </c>
      <c r="F135" s="8">
        <v>58993</v>
      </c>
      <c r="G135" s="8">
        <v>57760</v>
      </c>
      <c r="H135" s="8">
        <v>59768</v>
      </c>
      <c r="I135" s="8">
        <v>63194</v>
      </c>
      <c r="J135" s="8">
        <v>72148</v>
      </c>
      <c r="K135" s="8">
        <v>80496</v>
      </c>
      <c r="L135" s="8">
        <v>74595</v>
      </c>
      <c r="M135" s="8">
        <v>73918</v>
      </c>
      <c r="N135" s="8">
        <v>88323</v>
      </c>
    </row>
    <row r="136" spans="1:14" ht="12.75">
      <c r="A136" s="1" t="s">
        <v>14</v>
      </c>
      <c r="C136" s="8">
        <v>13343</v>
      </c>
      <c r="D136" s="8">
        <v>13729</v>
      </c>
      <c r="E136" s="8">
        <v>14401</v>
      </c>
      <c r="F136" s="8">
        <v>16312</v>
      </c>
      <c r="G136" s="8">
        <v>18104</v>
      </c>
      <c r="H136" s="8">
        <v>22325</v>
      </c>
      <c r="I136" s="8">
        <v>23156</v>
      </c>
      <c r="J136" s="8">
        <v>24771</v>
      </c>
      <c r="K136" s="8">
        <v>23052</v>
      </c>
      <c r="L136" s="8">
        <v>19610</v>
      </c>
      <c r="M136" s="8">
        <v>23433</v>
      </c>
      <c r="N136" s="8">
        <v>25837</v>
      </c>
    </row>
    <row r="137" spans="1:14" ht="12.75">
      <c r="A137" s="45" t="s">
        <v>15</v>
      </c>
      <c r="B137" s="2"/>
      <c r="C137" s="48" t="s">
        <v>41</v>
      </c>
      <c r="D137" s="48" t="s">
        <v>41</v>
      </c>
      <c r="E137" s="48" t="s">
        <v>41</v>
      </c>
      <c r="F137" s="48" t="s">
        <v>41</v>
      </c>
      <c r="G137" s="48" t="s">
        <v>41</v>
      </c>
      <c r="H137" s="48" t="s">
        <v>41</v>
      </c>
      <c r="I137" s="48" t="s">
        <v>41</v>
      </c>
      <c r="J137" s="48" t="s">
        <v>41</v>
      </c>
      <c r="K137" s="48" t="s">
        <v>41</v>
      </c>
      <c r="L137" s="48" t="s">
        <v>41</v>
      </c>
      <c r="M137" s="48" t="s">
        <v>41</v>
      </c>
      <c r="N137" s="48" t="s">
        <v>41</v>
      </c>
    </row>
    <row r="140" spans="1:13" ht="15.75">
      <c r="A140" s="49" t="s">
        <v>112</v>
      </c>
      <c r="B140" s="49"/>
      <c r="C140" s="49"/>
      <c r="D140" s="49"/>
      <c r="E140" s="49"/>
      <c r="F140" s="50"/>
      <c r="G140" s="2"/>
      <c r="H140" s="2"/>
      <c r="I140" s="2"/>
      <c r="J140" s="2"/>
      <c r="K140" s="2"/>
      <c r="L140" s="2"/>
      <c r="M140" s="2"/>
    </row>
    <row r="141" spans="1:13" ht="12.75">
      <c r="A141" s="2"/>
      <c r="B141" s="2"/>
      <c r="C141" s="4">
        <v>1993</v>
      </c>
      <c r="D141" s="4">
        <v>1994</v>
      </c>
      <c r="E141" s="4">
        <v>1995</v>
      </c>
      <c r="F141" s="4">
        <v>1996</v>
      </c>
      <c r="G141" s="4">
        <v>1997</v>
      </c>
      <c r="H141" s="4">
        <v>1998</v>
      </c>
      <c r="I141" s="4">
        <v>1999</v>
      </c>
      <c r="J141" s="4">
        <v>2000</v>
      </c>
      <c r="K141" s="4">
        <v>2001</v>
      </c>
      <c r="L141" s="4">
        <v>2002</v>
      </c>
      <c r="M141" s="4">
        <v>2003</v>
      </c>
    </row>
    <row r="143" ht="12.75">
      <c r="A143" s="5" t="s">
        <v>11</v>
      </c>
    </row>
    <row r="144" spans="1:13" ht="14.25">
      <c r="A144" s="1" t="s">
        <v>20</v>
      </c>
      <c r="C144" s="8">
        <v>35150</v>
      </c>
      <c r="D144" s="8">
        <v>33610</v>
      </c>
      <c r="E144" s="8">
        <v>33180</v>
      </c>
      <c r="F144" s="8">
        <v>34759</v>
      </c>
      <c r="G144" s="8">
        <v>35244</v>
      </c>
      <c r="H144" s="8">
        <v>36443</v>
      </c>
      <c r="I144" s="8">
        <v>40399</v>
      </c>
      <c r="J144" s="8">
        <v>35286</v>
      </c>
      <c r="K144" s="8">
        <v>32594</v>
      </c>
      <c r="L144" s="8">
        <v>29166</v>
      </c>
      <c r="M144" s="8">
        <v>27148</v>
      </c>
    </row>
    <row r="145" spans="1:13" ht="12.75">
      <c r="A145" t="s">
        <v>2</v>
      </c>
      <c r="C145" s="8">
        <v>7553</v>
      </c>
      <c r="D145" s="8">
        <v>6099</v>
      </c>
      <c r="E145" s="8">
        <v>7617</v>
      </c>
      <c r="F145" s="8">
        <v>8297</v>
      </c>
      <c r="G145" s="8">
        <v>10151</v>
      </c>
      <c r="H145" s="8">
        <v>11732</v>
      </c>
      <c r="I145" s="8">
        <v>12374</v>
      </c>
      <c r="J145" s="8">
        <v>12281</v>
      </c>
      <c r="K145" s="8">
        <v>12287</v>
      </c>
      <c r="L145" s="8">
        <v>12699</v>
      </c>
      <c r="M145" s="8">
        <v>13284</v>
      </c>
    </row>
    <row r="146" spans="1:13" ht="14.25">
      <c r="A146" t="s">
        <v>115</v>
      </c>
      <c r="C146" s="8">
        <v>614</v>
      </c>
      <c r="D146" s="8">
        <v>541</v>
      </c>
      <c r="E146" s="8">
        <v>542</v>
      </c>
      <c r="F146" s="8">
        <v>589</v>
      </c>
      <c r="G146" s="11">
        <v>600</v>
      </c>
      <c r="H146" s="11">
        <v>578</v>
      </c>
      <c r="I146" s="11">
        <v>684</v>
      </c>
      <c r="J146" s="8">
        <v>949</v>
      </c>
      <c r="K146" s="8">
        <v>837</v>
      </c>
      <c r="L146" s="8">
        <v>789</v>
      </c>
      <c r="M146" s="8">
        <v>1928</v>
      </c>
    </row>
    <row r="147" spans="1:13" ht="14.25">
      <c r="A147" s="1" t="s">
        <v>43</v>
      </c>
      <c r="C147" s="8">
        <v>474</v>
      </c>
      <c r="D147" s="8">
        <v>603</v>
      </c>
      <c r="E147" s="8">
        <v>822</v>
      </c>
      <c r="F147" s="8">
        <v>831</v>
      </c>
      <c r="G147" s="8">
        <v>913</v>
      </c>
      <c r="H147" s="8">
        <v>954</v>
      </c>
      <c r="I147" s="8">
        <v>993</v>
      </c>
      <c r="J147" s="8">
        <v>999</v>
      </c>
      <c r="K147" s="8">
        <v>981</v>
      </c>
      <c r="L147" s="8">
        <v>1044</v>
      </c>
      <c r="M147" s="8">
        <v>1282</v>
      </c>
    </row>
    <row r="148" spans="1:13" ht="12.75">
      <c r="A148" t="s">
        <v>2</v>
      </c>
      <c r="C148" s="8">
        <v>460</v>
      </c>
      <c r="D148" s="8">
        <v>594</v>
      </c>
      <c r="E148" s="8">
        <v>812</v>
      </c>
      <c r="F148" s="8">
        <v>822</v>
      </c>
      <c r="G148" s="8">
        <v>901</v>
      </c>
      <c r="H148" s="8">
        <v>943</v>
      </c>
      <c r="I148" s="8">
        <v>981</v>
      </c>
      <c r="J148" s="8">
        <v>983</v>
      </c>
      <c r="K148" s="8">
        <v>967</v>
      </c>
      <c r="L148" s="8">
        <v>1027</v>
      </c>
      <c r="M148" s="8">
        <v>1167</v>
      </c>
    </row>
    <row r="149" spans="1:13" ht="14.25">
      <c r="A149" t="s">
        <v>115</v>
      </c>
      <c r="C149" s="8">
        <v>15</v>
      </c>
      <c r="D149" s="8">
        <v>9</v>
      </c>
      <c r="E149" s="8">
        <v>10</v>
      </c>
      <c r="F149" s="8">
        <v>9</v>
      </c>
      <c r="G149" s="8">
        <v>12</v>
      </c>
      <c r="H149" s="8">
        <v>11</v>
      </c>
      <c r="I149" s="8">
        <v>12</v>
      </c>
      <c r="J149" s="8">
        <v>16</v>
      </c>
      <c r="K149" s="8">
        <v>17</v>
      </c>
      <c r="L149" s="8">
        <v>17</v>
      </c>
      <c r="M149" s="8">
        <v>115</v>
      </c>
    </row>
    <row r="150" spans="1:13" ht="12.75">
      <c r="A150" s="1" t="s">
        <v>13</v>
      </c>
      <c r="C150" s="11" t="s">
        <v>41</v>
      </c>
      <c r="D150" s="11" t="s">
        <v>41</v>
      </c>
      <c r="E150" s="11" t="s">
        <v>41</v>
      </c>
      <c r="F150" s="11" t="s">
        <v>41</v>
      </c>
      <c r="G150" s="11" t="s">
        <v>41</v>
      </c>
      <c r="H150" s="11" t="s">
        <v>41</v>
      </c>
      <c r="I150" s="11" t="s">
        <v>41</v>
      </c>
      <c r="J150" s="11" t="s">
        <v>41</v>
      </c>
      <c r="K150" s="11" t="s">
        <v>41</v>
      </c>
      <c r="L150" s="11" t="s">
        <v>41</v>
      </c>
      <c r="M150" s="11">
        <v>3</v>
      </c>
    </row>
    <row r="151" spans="1:13" ht="12.75">
      <c r="A151" s="1" t="s">
        <v>14</v>
      </c>
      <c r="C151" s="11" t="s">
        <v>41</v>
      </c>
      <c r="D151" s="11" t="s">
        <v>41</v>
      </c>
      <c r="E151" s="11" t="s">
        <v>41</v>
      </c>
      <c r="F151" s="11" t="s">
        <v>41</v>
      </c>
      <c r="G151" s="11" t="s">
        <v>41</v>
      </c>
      <c r="H151" s="11" t="s">
        <v>41</v>
      </c>
      <c r="I151" s="11" t="s">
        <v>41</v>
      </c>
      <c r="J151" s="11" t="s">
        <v>41</v>
      </c>
      <c r="K151" s="11" t="s">
        <v>41</v>
      </c>
      <c r="L151" s="11" t="s">
        <v>41</v>
      </c>
      <c r="M151" s="11" t="s">
        <v>41</v>
      </c>
    </row>
    <row r="152" spans="1:13" ht="12.75">
      <c r="A152" s="1" t="s">
        <v>15</v>
      </c>
      <c r="C152" s="11" t="s">
        <v>41</v>
      </c>
      <c r="D152" s="11" t="s">
        <v>41</v>
      </c>
      <c r="E152" s="11" t="s">
        <v>41</v>
      </c>
      <c r="F152" s="11" t="s">
        <v>41</v>
      </c>
      <c r="G152" s="11" t="s">
        <v>41</v>
      </c>
      <c r="H152" s="11" t="s">
        <v>41</v>
      </c>
      <c r="I152" s="11" t="s">
        <v>41</v>
      </c>
      <c r="J152" s="11" t="s">
        <v>41</v>
      </c>
      <c r="K152" s="11" t="s">
        <v>41</v>
      </c>
      <c r="L152" s="11" t="s">
        <v>41</v>
      </c>
      <c r="M152" s="11" t="s">
        <v>41</v>
      </c>
    </row>
    <row r="153" spans="3:13" ht="12.75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ht="12.75">
      <c r="A154" s="5" t="s">
        <v>17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 ht="14.25">
      <c r="A155" s="1" t="s">
        <v>20</v>
      </c>
      <c r="C155" s="8">
        <v>112953</v>
      </c>
      <c r="D155" s="8">
        <v>114590</v>
      </c>
      <c r="E155" s="8">
        <v>112622</v>
      </c>
      <c r="F155" s="8">
        <v>119261</v>
      </c>
      <c r="G155" s="8">
        <v>128985</v>
      </c>
      <c r="H155" s="8">
        <v>133861</v>
      </c>
      <c r="I155" s="8">
        <v>138109</v>
      </c>
      <c r="J155" s="8">
        <v>139705</v>
      </c>
      <c r="K155" s="8">
        <v>138244</v>
      </c>
      <c r="L155" s="8">
        <v>122856</v>
      </c>
      <c r="M155" s="8">
        <v>115762</v>
      </c>
    </row>
    <row r="156" spans="1:13" ht="12.75">
      <c r="A156" t="s">
        <v>2</v>
      </c>
      <c r="C156" s="8">
        <v>63752</v>
      </c>
      <c r="D156" s="8">
        <v>62633</v>
      </c>
      <c r="E156" s="8">
        <v>56691</v>
      </c>
      <c r="F156" s="8">
        <v>59032</v>
      </c>
      <c r="G156" s="8">
        <v>61679</v>
      </c>
      <c r="H156" s="8">
        <v>62038</v>
      </c>
      <c r="I156" s="8">
        <v>62205</v>
      </c>
      <c r="J156" s="8">
        <v>60050</v>
      </c>
      <c r="K156" s="8">
        <v>58375</v>
      </c>
      <c r="L156" s="8">
        <v>52662</v>
      </c>
      <c r="M156" s="8">
        <v>48868</v>
      </c>
    </row>
    <row r="157" spans="1:13" ht="14.25">
      <c r="A157" t="s">
        <v>115</v>
      </c>
      <c r="C157" s="8">
        <f>45053+2129</f>
        <v>47182</v>
      </c>
      <c r="D157" s="8">
        <f>47494+2026</f>
        <v>49520</v>
      </c>
      <c r="E157" s="8">
        <f>51006+2056</f>
        <v>53062</v>
      </c>
      <c r="F157" s="8">
        <f>54924+2270</f>
        <v>57194</v>
      </c>
      <c r="G157" s="8">
        <f>62053+2403</f>
        <v>64456</v>
      </c>
      <c r="H157" s="8">
        <f>66604+2790</f>
        <v>69394</v>
      </c>
      <c r="I157" s="8">
        <f>70372+3371</f>
        <v>73743</v>
      </c>
      <c r="J157" s="8">
        <v>77277</v>
      </c>
      <c r="K157" s="8">
        <v>78173</v>
      </c>
      <c r="L157" s="8">
        <v>68447</v>
      </c>
      <c r="M157" s="8">
        <v>65156</v>
      </c>
    </row>
    <row r="158" spans="1:13" ht="14.25">
      <c r="A158" s="1" t="s">
        <v>43</v>
      </c>
      <c r="C158" s="8">
        <v>12466</v>
      </c>
      <c r="D158" s="8">
        <v>13315</v>
      </c>
      <c r="E158" s="8">
        <v>13289</v>
      </c>
      <c r="F158" s="8">
        <v>13932</v>
      </c>
      <c r="G158" s="8">
        <v>14953</v>
      </c>
      <c r="H158" s="8">
        <v>16148</v>
      </c>
      <c r="I158" s="8">
        <v>17129</v>
      </c>
      <c r="J158" s="8">
        <v>18264</v>
      </c>
      <c r="K158" s="8">
        <v>18096</v>
      </c>
      <c r="L158" s="8">
        <v>16431</v>
      </c>
      <c r="M158" s="8">
        <v>15114</v>
      </c>
    </row>
    <row r="159" spans="1:13" ht="12.75">
      <c r="A159" t="s">
        <v>2</v>
      </c>
      <c r="C159" s="8">
        <v>6196</v>
      </c>
      <c r="D159" s="8">
        <v>6260</v>
      </c>
      <c r="E159" s="8">
        <v>5576</v>
      </c>
      <c r="F159" s="8">
        <v>5590</v>
      </c>
      <c r="G159" s="8">
        <v>5731</v>
      </c>
      <c r="H159" s="8">
        <v>6112</v>
      </c>
      <c r="I159" s="8">
        <v>6424</v>
      </c>
      <c r="J159" s="8">
        <v>6760</v>
      </c>
      <c r="K159" s="8">
        <v>6695</v>
      </c>
      <c r="L159" s="8">
        <v>6030</v>
      </c>
      <c r="M159" s="8">
        <v>5388</v>
      </c>
    </row>
    <row r="160" spans="1:13" ht="14.25">
      <c r="A160" t="s">
        <v>115</v>
      </c>
      <c r="C160" s="8">
        <f>5708+562</f>
        <v>6270</v>
      </c>
      <c r="D160" s="8">
        <f>6510+544</f>
        <v>7054</v>
      </c>
      <c r="E160" s="8">
        <f>7134+578</f>
        <v>7712</v>
      </c>
      <c r="F160" s="8">
        <f>7666+695</f>
        <v>8361</v>
      </c>
      <c r="G160" s="8">
        <f>8448+774</f>
        <v>9222</v>
      </c>
      <c r="H160" s="8">
        <f>9183+853</f>
        <v>10036</v>
      </c>
      <c r="I160" s="8">
        <f>9670+1034</f>
        <v>10704</v>
      </c>
      <c r="J160" s="8">
        <v>11504</v>
      </c>
      <c r="K160" s="8">
        <v>11401</v>
      </c>
      <c r="L160" s="8">
        <v>10401</v>
      </c>
      <c r="M160" s="8">
        <v>9725</v>
      </c>
    </row>
    <row r="161" spans="1:13" ht="12.75">
      <c r="A161" s="1" t="s">
        <v>13</v>
      </c>
      <c r="C161" s="8">
        <v>85207</v>
      </c>
      <c r="D161" s="8">
        <v>93213</v>
      </c>
      <c r="E161" s="8">
        <v>104312</v>
      </c>
      <c r="F161" s="8">
        <v>112853</v>
      </c>
      <c r="G161" s="8">
        <v>113475</v>
      </c>
      <c r="H161" s="8">
        <v>108554</v>
      </c>
      <c r="I161" s="8">
        <v>112692</v>
      </c>
      <c r="J161" s="8">
        <v>120535</v>
      </c>
      <c r="K161" s="8">
        <v>112775</v>
      </c>
      <c r="L161" s="8">
        <v>123200</v>
      </c>
      <c r="M161" s="8">
        <v>104978</v>
      </c>
    </row>
    <row r="162" spans="1:13" ht="12.75">
      <c r="A162" s="1" t="s">
        <v>14</v>
      </c>
      <c r="C162" s="8">
        <v>21919</v>
      </c>
      <c r="D162" s="8">
        <v>23779</v>
      </c>
      <c r="E162" s="8">
        <v>25831</v>
      </c>
      <c r="F162" s="8">
        <v>32151</v>
      </c>
      <c r="G162" s="8">
        <v>32611</v>
      </c>
      <c r="H162" s="8">
        <v>30878</v>
      </c>
      <c r="I162" s="8">
        <v>31685</v>
      </c>
      <c r="J162" s="8">
        <v>33230</v>
      </c>
      <c r="K162" s="8">
        <v>32574</v>
      </c>
      <c r="L162" s="8">
        <v>31464</v>
      </c>
      <c r="M162" s="8">
        <v>26374</v>
      </c>
    </row>
    <row r="163" spans="1:13" ht="12.75">
      <c r="A163" s="45" t="s">
        <v>15</v>
      </c>
      <c r="B163" s="2"/>
      <c r="C163" s="48" t="s">
        <v>41</v>
      </c>
      <c r="D163" s="48" t="s">
        <v>41</v>
      </c>
      <c r="E163" s="48" t="s">
        <v>41</v>
      </c>
      <c r="F163" s="48" t="s">
        <v>41</v>
      </c>
      <c r="G163" s="48" t="s">
        <v>41</v>
      </c>
      <c r="H163" s="48" t="s">
        <v>41</v>
      </c>
      <c r="I163" s="48" t="s">
        <v>41</v>
      </c>
      <c r="J163" s="48" t="s">
        <v>41</v>
      </c>
      <c r="K163" s="48" t="s">
        <v>41</v>
      </c>
      <c r="L163" s="48" t="s">
        <v>41</v>
      </c>
      <c r="M163" s="48" t="s">
        <v>41</v>
      </c>
    </row>
    <row r="164" spans="1:13" ht="12.75">
      <c r="A164" s="51" t="s">
        <v>42</v>
      </c>
      <c r="B164" s="21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ht="14.25">
      <c r="A165" s="14" t="s">
        <v>19</v>
      </c>
    </row>
    <row r="166" ht="14.25">
      <c r="A166" s="14" t="s">
        <v>116</v>
      </c>
    </row>
    <row r="167" ht="14.25">
      <c r="A167" s="14" t="s">
        <v>117</v>
      </c>
    </row>
    <row r="168" ht="14.25">
      <c r="A168" s="12" t="s">
        <v>114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&amp;C&amp;P(&amp;N)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3"/>
  <dimension ref="A1:L209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8" max="8" width="10.140625" style="0" bestFit="1" customWidth="1"/>
  </cols>
  <sheetData>
    <row r="1" spans="1:4" ht="12.75">
      <c r="A1" s="1" t="s">
        <v>100</v>
      </c>
      <c r="D1" s="16"/>
    </row>
    <row r="2" ht="12.75">
      <c r="A2" s="1"/>
    </row>
    <row r="3" spans="2:11" ht="12.75">
      <c r="B3" s="3" t="s">
        <v>21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>
        <v>1905</v>
      </c>
      <c r="C4" s="3">
        <v>1906</v>
      </c>
      <c r="D4" s="3">
        <v>1907</v>
      </c>
      <c r="E4" s="3">
        <v>1908</v>
      </c>
      <c r="F4" s="3">
        <v>1909</v>
      </c>
      <c r="G4" s="3">
        <v>1910</v>
      </c>
      <c r="H4" s="3">
        <v>1911</v>
      </c>
      <c r="I4" s="3">
        <v>1912</v>
      </c>
      <c r="J4" s="3">
        <v>1913</v>
      </c>
      <c r="K4" s="3">
        <v>1914</v>
      </c>
    </row>
    <row r="5" ht="12.75">
      <c r="A5" s="5"/>
    </row>
    <row r="6" spans="1:11" ht="12.75">
      <c r="A6" t="s">
        <v>22</v>
      </c>
      <c r="B6">
        <v>177</v>
      </c>
      <c r="C6">
        <v>297</v>
      </c>
      <c r="D6">
        <v>420</v>
      </c>
      <c r="E6">
        <v>512</v>
      </c>
      <c r="F6">
        <v>624</v>
      </c>
      <c r="G6" s="8">
        <v>1071</v>
      </c>
      <c r="H6" s="8">
        <v>1378</v>
      </c>
      <c r="I6" s="8">
        <v>1804</v>
      </c>
      <c r="J6" s="8">
        <v>2364</v>
      </c>
      <c r="K6" s="8">
        <v>2944</v>
      </c>
    </row>
    <row r="7" spans="1:11" ht="12.75">
      <c r="A7" t="s">
        <v>23</v>
      </c>
      <c r="B7" s="13" t="s">
        <v>6</v>
      </c>
      <c r="C7" s="13" t="s">
        <v>6</v>
      </c>
      <c r="D7" s="13" t="s">
        <v>6</v>
      </c>
      <c r="E7" s="13" t="s">
        <v>6</v>
      </c>
      <c r="F7" s="13" t="s">
        <v>6</v>
      </c>
      <c r="G7" s="13" t="s">
        <v>6</v>
      </c>
      <c r="H7" s="13">
        <v>333</v>
      </c>
      <c r="I7" s="13">
        <v>333</v>
      </c>
      <c r="J7" s="13">
        <v>333</v>
      </c>
      <c r="K7" s="13">
        <v>338</v>
      </c>
    </row>
    <row r="8" spans="1:11" ht="12.75">
      <c r="A8" t="s">
        <v>24</v>
      </c>
      <c r="B8" s="13" t="s">
        <v>6</v>
      </c>
      <c r="C8" s="13" t="s">
        <v>6</v>
      </c>
      <c r="D8" s="13" t="s">
        <v>6</v>
      </c>
      <c r="E8" s="13" t="s">
        <v>6</v>
      </c>
      <c r="F8" s="13" t="s">
        <v>6</v>
      </c>
      <c r="G8" s="13" t="s">
        <v>6</v>
      </c>
      <c r="H8" s="13" t="s">
        <v>6</v>
      </c>
      <c r="I8" s="13" t="s">
        <v>6</v>
      </c>
      <c r="J8">
        <v>257</v>
      </c>
      <c r="K8">
        <v>316</v>
      </c>
    </row>
    <row r="9" spans="1:11" ht="12.75">
      <c r="A9" t="s">
        <v>25</v>
      </c>
      <c r="B9" s="13" t="s">
        <v>6</v>
      </c>
      <c r="C9" s="13" t="s">
        <v>6</v>
      </c>
      <c r="D9" s="13" t="s">
        <v>6</v>
      </c>
      <c r="E9" s="13" t="s">
        <v>6</v>
      </c>
      <c r="F9" s="13" t="s">
        <v>6</v>
      </c>
      <c r="G9" s="13" t="s">
        <v>6</v>
      </c>
      <c r="H9" s="13" t="s">
        <v>6</v>
      </c>
      <c r="I9" s="13" t="s">
        <v>6</v>
      </c>
      <c r="J9" s="13" t="s">
        <v>6</v>
      </c>
      <c r="K9" s="13" t="s">
        <v>6</v>
      </c>
    </row>
    <row r="10" spans="1:11" ht="12.75">
      <c r="A10" t="s">
        <v>26</v>
      </c>
      <c r="B10" s="13" t="s">
        <v>6</v>
      </c>
      <c r="C10" s="13" t="s">
        <v>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 t="s">
        <v>6</v>
      </c>
    </row>
    <row r="12" ht="12.75">
      <c r="A12" s="5" t="s">
        <v>27</v>
      </c>
    </row>
    <row r="15" spans="2:11" ht="12.75"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</row>
    <row r="16" spans="2:11" ht="12.75">
      <c r="B16" s="3">
        <v>1915</v>
      </c>
      <c r="C16" s="3">
        <v>1916</v>
      </c>
      <c r="D16" s="3">
        <v>1917</v>
      </c>
      <c r="E16" s="3">
        <v>1918</v>
      </c>
      <c r="F16" s="3">
        <v>1919</v>
      </c>
      <c r="G16" s="3">
        <v>1920</v>
      </c>
      <c r="H16" s="17">
        <v>1921</v>
      </c>
      <c r="I16" s="3">
        <v>1922</v>
      </c>
      <c r="J16" s="3">
        <v>1923</v>
      </c>
      <c r="K16" s="3">
        <v>1924</v>
      </c>
    </row>
    <row r="17" spans="1:8" ht="12.75">
      <c r="A17" s="5"/>
      <c r="H17" s="18"/>
    </row>
    <row r="18" spans="1:11" ht="12.75">
      <c r="A18" t="s">
        <v>22</v>
      </c>
      <c r="B18" s="8">
        <v>2799</v>
      </c>
      <c r="C18" s="8">
        <v>1059</v>
      </c>
      <c r="D18" s="8">
        <v>1275</v>
      </c>
      <c r="E18" s="8">
        <v>1325</v>
      </c>
      <c r="F18" s="8">
        <v>1996</v>
      </c>
      <c r="G18" s="8">
        <v>3256</v>
      </c>
      <c r="H18" s="19">
        <v>4060</v>
      </c>
      <c r="I18" s="8">
        <v>3073</v>
      </c>
      <c r="J18" s="8">
        <v>3817</v>
      </c>
      <c r="K18" s="8">
        <v>4474</v>
      </c>
    </row>
    <row r="19" spans="1:11" ht="12.75">
      <c r="A19" t="s">
        <v>23</v>
      </c>
      <c r="B19" s="11">
        <v>336</v>
      </c>
      <c r="C19" s="11">
        <v>336</v>
      </c>
      <c r="D19" s="11">
        <v>342</v>
      </c>
      <c r="E19" s="11">
        <v>342</v>
      </c>
      <c r="F19" s="11">
        <v>342</v>
      </c>
      <c r="G19" s="11">
        <v>386</v>
      </c>
      <c r="H19" s="20">
        <v>412</v>
      </c>
      <c r="I19" s="11">
        <v>412</v>
      </c>
      <c r="J19" s="11">
        <v>412</v>
      </c>
      <c r="K19" s="11">
        <v>458</v>
      </c>
    </row>
    <row r="20" spans="1:11" ht="12.75">
      <c r="A20" t="s">
        <v>24</v>
      </c>
      <c r="B20" s="8">
        <v>370</v>
      </c>
      <c r="C20" s="8">
        <v>520</v>
      </c>
      <c r="D20" s="8">
        <v>566</v>
      </c>
      <c r="E20" s="8">
        <v>608</v>
      </c>
      <c r="F20" s="8">
        <v>913</v>
      </c>
      <c r="G20" s="8">
        <v>1729</v>
      </c>
      <c r="H20" s="19">
        <v>2091</v>
      </c>
      <c r="I20" s="8">
        <v>2267</v>
      </c>
      <c r="J20" s="8">
        <v>2870</v>
      </c>
      <c r="K20" s="8">
        <v>3380</v>
      </c>
    </row>
    <row r="21" spans="1:11" ht="12.75">
      <c r="A21" t="s">
        <v>25</v>
      </c>
      <c r="B21" s="11" t="s">
        <v>6</v>
      </c>
      <c r="C21" s="11" t="s">
        <v>6</v>
      </c>
      <c r="D21" s="11" t="s">
        <v>6</v>
      </c>
      <c r="E21" s="11" t="s">
        <v>6</v>
      </c>
      <c r="F21" s="11" t="s">
        <v>6</v>
      </c>
      <c r="G21" s="11" t="s">
        <v>6</v>
      </c>
      <c r="H21" s="20" t="s">
        <v>6</v>
      </c>
      <c r="I21" s="11" t="s">
        <v>6</v>
      </c>
      <c r="J21" s="8">
        <v>50</v>
      </c>
      <c r="K21" s="13">
        <v>58</v>
      </c>
    </row>
    <row r="22" spans="1:11" ht="12.75">
      <c r="A22" t="s">
        <v>26</v>
      </c>
      <c r="B22" s="11" t="s">
        <v>6</v>
      </c>
      <c r="C22" s="8">
        <v>398</v>
      </c>
      <c r="D22" s="11">
        <v>535</v>
      </c>
      <c r="E22" s="11">
        <v>578</v>
      </c>
      <c r="F22" s="11">
        <v>1050</v>
      </c>
      <c r="G22" s="11">
        <v>1726</v>
      </c>
      <c r="H22" s="20">
        <v>2350</v>
      </c>
      <c r="I22" s="8">
        <v>1984</v>
      </c>
      <c r="J22" s="8">
        <v>2196</v>
      </c>
      <c r="K22" s="11">
        <v>2468</v>
      </c>
    </row>
    <row r="24" ht="12.75">
      <c r="A24" s="5" t="s">
        <v>27</v>
      </c>
    </row>
    <row r="27" spans="2:11" ht="12.75">
      <c r="B27" s="3" t="s">
        <v>21</v>
      </c>
      <c r="C27" s="3"/>
      <c r="D27" s="3"/>
      <c r="E27" s="3"/>
      <c r="F27" s="3"/>
      <c r="G27" s="3"/>
      <c r="H27" s="3"/>
      <c r="I27" s="3"/>
      <c r="J27" s="3"/>
      <c r="K27" s="3"/>
    </row>
    <row r="28" spans="2:11" ht="12.75">
      <c r="B28" s="3">
        <v>1925</v>
      </c>
      <c r="C28" s="3">
        <v>1926</v>
      </c>
      <c r="D28" s="3">
        <v>1927</v>
      </c>
      <c r="E28" s="3">
        <v>1928</v>
      </c>
      <c r="F28" s="3">
        <v>1929</v>
      </c>
      <c r="G28" s="3">
        <v>1930</v>
      </c>
      <c r="H28" s="3">
        <v>1931</v>
      </c>
      <c r="I28" s="3">
        <v>1932</v>
      </c>
      <c r="J28" s="3">
        <v>1933</v>
      </c>
      <c r="K28" s="3">
        <v>1934</v>
      </c>
    </row>
    <row r="29" spans="1:8" ht="12.75">
      <c r="A29" s="5"/>
      <c r="H29" s="21"/>
    </row>
    <row r="30" spans="1:11" ht="12.75">
      <c r="A30" t="s">
        <v>22</v>
      </c>
      <c r="B30" s="8">
        <v>5209</v>
      </c>
      <c r="C30" s="8">
        <v>6216</v>
      </c>
      <c r="D30" s="8">
        <v>7499</v>
      </c>
      <c r="E30" s="8">
        <v>8998</v>
      </c>
      <c r="F30" s="8">
        <v>10209</v>
      </c>
      <c r="G30" s="8">
        <v>11282</v>
      </c>
      <c r="H30" s="8">
        <v>11867</v>
      </c>
      <c r="I30" s="8">
        <v>11331</v>
      </c>
      <c r="J30" s="8">
        <v>10430</v>
      </c>
      <c r="K30" s="8">
        <v>10913</v>
      </c>
    </row>
    <row r="31" spans="1:11" ht="12.75">
      <c r="A31" t="s">
        <v>23</v>
      </c>
      <c r="B31" s="8">
        <v>1008</v>
      </c>
      <c r="C31" s="8">
        <v>1104</v>
      </c>
      <c r="D31" s="8">
        <v>1305</v>
      </c>
      <c r="E31" s="8">
        <v>1308</v>
      </c>
      <c r="F31" s="8">
        <v>1315</v>
      </c>
      <c r="G31" s="8">
        <v>1447</v>
      </c>
      <c r="H31" s="8">
        <v>1418</v>
      </c>
      <c r="I31" s="8">
        <v>1275</v>
      </c>
      <c r="J31" s="8">
        <v>1195</v>
      </c>
      <c r="K31" s="8">
        <v>1107</v>
      </c>
    </row>
    <row r="32" spans="1:11" ht="12.75">
      <c r="A32" t="s">
        <v>24</v>
      </c>
      <c r="B32" s="8">
        <v>3742</v>
      </c>
      <c r="C32" s="8">
        <v>4436</v>
      </c>
      <c r="D32" s="8">
        <v>4848</v>
      </c>
      <c r="E32" s="8">
        <v>5345</v>
      </c>
      <c r="F32" s="8">
        <v>5912</v>
      </c>
      <c r="G32" s="8">
        <v>6277</v>
      </c>
      <c r="H32" s="8">
        <v>6817</v>
      </c>
      <c r="I32" s="8">
        <v>6587</v>
      </c>
      <c r="J32" s="8">
        <v>5961</v>
      </c>
      <c r="K32" s="8">
        <v>6146</v>
      </c>
    </row>
    <row r="33" spans="1:11" ht="12.75">
      <c r="A33" t="s">
        <v>25</v>
      </c>
      <c r="B33">
        <v>60</v>
      </c>
      <c r="C33" s="8">
        <v>72</v>
      </c>
      <c r="D33">
        <v>97</v>
      </c>
      <c r="E33" s="8">
        <v>124</v>
      </c>
      <c r="F33" s="8">
        <v>147</v>
      </c>
      <c r="G33" s="8">
        <v>229</v>
      </c>
      <c r="H33" s="8">
        <v>323</v>
      </c>
      <c r="I33" s="8">
        <v>308</v>
      </c>
      <c r="J33" s="8">
        <v>298</v>
      </c>
      <c r="K33" s="8">
        <v>275</v>
      </c>
    </row>
    <row r="34" spans="1:11" ht="12.75">
      <c r="A34" t="s">
        <v>26</v>
      </c>
      <c r="B34" s="8">
        <v>2521</v>
      </c>
      <c r="C34" s="8">
        <v>3207</v>
      </c>
      <c r="D34" s="8">
        <v>3956</v>
      </c>
      <c r="E34" s="8">
        <v>4969</v>
      </c>
      <c r="F34" s="8">
        <v>5745</v>
      </c>
      <c r="G34" s="8">
        <v>6059</v>
      </c>
      <c r="H34" s="8">
        <v>5853</v>
      </c>
      <c r="I34" s="8">
        <v>5352</v>
      </c>
      <c r="J34" s="8">
        <v>3937</v>
      </c>
      <c r="K34" s="8">
        <v>3469</v>
      </c>
    </row>
    <row r="36" ht="12.75">
      <c r="L36" s="8"/>
    </row>
    <row r="37" spans="2:11" ht="12.75">
      <c r="B37" s="3" t="s">
        <v>21</v>
      </c>
      <c r="C37" s="3"/>
      <c r="D37" s="3"/>
      <c r="E37" s="3"/>
      <c r="F37" s="3"/>
      <c r="G37" s="3"/>
      <c r="H37" s="3"/>
      <c r="I37" s="3"/>
      <c r="J37" s="3"/>
      <c r="K37" s="3"/>
    </row>
    <row r="38" spans="2:11" ht="12.75">
      <c r="B38" s="3">
        <v>1935</v>
      </c>
      <c r="C38" s="3">
        <v>1936</v>
      </c>
      <c r="D38" s="3">
        <v>1937</v>
      </c>
      <c r="E38" s="3">
        <v>1938</v>
      </c>
      <c r="F38" s="3">
        <v>1939</v>
      </c>
      <c r="G38" s="3">
        <v>1940</v>
      </c>
      <c r="H38" s="3">
        <v>1941</v>
      </c>
      <c r="I38" s="3">
        <v>1942</v>
      </c>
      <c r="J38" s="3">
        <v>1943</v>
      </c>
      <c r="K38" s="3">
        <v>1944</v>
      </c>
    </row>
    <row r="39" spans="1:8" ht="12.75">
      <c r="A39" s="5"/>
      <c r="H39" s="21"/>
    </row>
    <row r="40" spans="1:11" ht="12.75">
      <c r="A40" t="s">
        <v>22</v>
      </c>
      <c r="B40" s="8">
        <v>11682</v>
      </c>
      <c r="C40" s="8">
        <v>13175</v>
      </c>
      <c r="D40" s="8">
        <v>14958</v>
      </c>
      <c r="E40" s="8">
        <v>18062</v>
      </c>
      <c r="F40" s="8">
        <v>20432</v>
      </c>
      <c r="G40" s="8">
        <v>3108</v>
      </c>
      <c r="H40" s="8">
        <v>3610</v>
      </c>
      <c r="I40" s="8">
        <v>4256</v>
      </c>
      <c r="J40" s="8">
        <v>4181</v>
      </c>
      <c r="K40" s="8">
        <v>4760</v>
      </c>
    </row>
    <row r="41" spans="1:11" ht="12.75">
      <c r="A41" t="s">
        <v>28</v>
      </c>
      <c r="B41" s="8">
        <v>1160</v>
      </c>
      <c r="C41" s="8">
        <v>1101</v>
      </c>
      <c r="D41" s="8">
        <v>1139</v>
      </c>
      <c r="E41" s="8">
        <v>1181</v>
      </c>
      <c r="F41" s="8">
        <v>1139</v>
      </c>
      <c r="G41" s="8">
        <v>825</v>
      </c>
      <c r="H41" s="8">
        <v>764</v>
      </c>
      <c r="I41" s="8">
        <v>789</v>
      </c>
      <c r="J41" s="8">
        <v>792</v>
      </c>
      <c r="K41" s="8">
        <v>798</v>
      </c>
    </row>
    <row r="42" spans="1:11" ht="12.75">
      <c r="A42" t="s">
        <v>24</v>
      </c>
      <c r="B42" s="8">
        <v>6368</v>
      </c>
      <c r="C42" s="8">
        <v>6797</v>
      </c>
      <c r="D42" s="8">
        <v>6780</v>
      </c>
      <c r="E42" s="8">
        <v>7611</v>
      </c>
      <c r="F42" s="8">
        <v>8324</v>
      </c>
      <c r="G42" s="8">
        <v>5526</v>
      </c>
      <c r="H42" s="8">
        <v>5341</v>
      </c>
      <c r="I42" s="8">
        <v>5388</v>
      </c>
      <c r="J42" s="8">
        <v>5424</v>
      </c>
      <c r="K42" s="8">
        <v>5641</v>
      </c>
    </row>
    <row r="43" spans="1:11" ht="12.75">
      <c r="A43" t="s">
        <v>25</v>
      </c>
      <c r="B43" s="8">
        <v>294</v>
      </c>
      <c r="C43" s="8">
        <v>321</v>
      </c>
      <c r="D43" s="8">
        <v>371</v>
      </c>
      <c r="E43" s="8">
        <v>449</v>
      </c>
      <c r="F43" s="8">
        <v>543</v>
      </c>
      <c r="G43" s="11">
        <v>167</v>
      </c>
      <c r="H43" s="11">
        <v>326</v>
      </c>
      <c r="I43" s="8">
        <v>359</v>
      </c>
      <c r="J43" s="8">
        <v>384</v>
      </c>
      <c r="K43" s="8">
        <v>397</v>
      </c>
    </row>
    <row r="44" spans="1:11" ht="12.75">
      <c r="A44" t="s">
        <v>29</v>
      </c>
      <c r="B44" s="8"/>
      <c r="C44" s="8"/>
      <c r="D44" s="8"/>
      <c r="E44" s="8"/>
      <c r="F44" s="8"/>
      <c r="G44" s="11">
        <v>20</v>
      </c>
      <c r="H44" s="11">
        <v>65</v>
      </c>
      <c r="I44" s="8">
        <v>70</v>
      </c>
      <c r="J44" s="8">
        <v>70</v>
      </c>
      <c r="K44" s="8">
        <v>70</v>
      </c>
    </row>
    <row r="45" spans="1:11" ht="12.75">
      <c r="A45" t="s">
        <v>26</v>
      </c>
      <c r="B45" s="8">
        <v>3124</v>
      </c>
      <c r="C45" s="8">
        <v>2720</v>
      </c>
      <c r="D45" s="8">
        <v>2472</v>
      </c>
      <c r="E45" s="8">
        <v>2359</v>
      </c>
      <c r="F45" s="8">
        <v>3165</v>
      </c>
      <c r="G45" s="8">
        <v>370</v>
      </c>
      <c r="H45" s="8">
        <v>272</v>
      </c>
      <c r="I45" s="8">
        <v>379</v>
      </c>
      <c r="J45" s="8">
        <v>379</v>
      </c>
      <c r="K45" s="8">
        <v>434</v>
      </c>
    </row>
    <row r="47" spans="2:11" ht="12.75">
      <c r="B47" s="3" t="s">
        <v>21</v>
      </c>
      <c r="C47" s="3"/>
      <c r="D47" s="3"/>
      <c r="E47" s="3"/>
      <c r="F47" s="3"/>
      <c r="G47" s="3"/>
      <c r="H47" s="3"/>
      <c r="I47" s="3"/>
      <c r="J47" s="3"/>
      <c r="K47" s="3"/>
    </row>
    <row r="48" spans="2:11" ht="12.75">
      <c r="B48" s="3">
        <v>1945</v>
      </c>
      <c r="C48" s="3">
        <v>1946</v>
      </c>
      <c r="D48" s="3">
        <v>1947</v>
      </c>
      <c r="E48" s="3">
        <v>1948</v>
      </c>
      <c r="F48" s="3">
        <v>1949</v>
      </c>
      <c r="G48" s="3">
        <v>1950</v>
      </c>
      <c r="H48" s="3">
        <v>1951</v>
      </c>
      <c r="I48" s="3">
        <v>1952</v>
      </c>
      <c r="J48" s="3">
        <v>1953</v>
      </c>
      <c r="K48" s="3">
        <v>1954</v>
      </c>
    </row>
    <row r="49" spans="1:8" ht="12.75">
      <c r="A49" s="5"/>
      <c r="H49" s="21"/>
    </row>
    <row r="50" spans="1:11" ht="12.75">
      <c r="A50" t="s">
        <v>22</v>
      </c>
      <c r="B50" s="8">
        <v>6006</v>
      </c>
      <c r="C50" s="8">
        <v>16949</v>
      </c>
      <c r="D50" s="8">
        <v>18981</v>
      </c>
      <c r="E50" s="8">
        <v>20240</v>
      </c>
      <c r="F50" s="8">
        <v>21676</v>
      </c>
      <c r="G50" s="8">
        <v>28577</v>
      </c>
      <c r="H50" s="8">
        <v>35089</v>
      </c>
      <c r="I50" s="8">
        <v>37556</v>
      </c>
      <c r="J50" s="8">
        <v>42539</v>
      </c>
      <c r="K50" s="8">
        <v>53685</v>
      </c>
    </row>
    <row r="51" spans="1:11" ht="12.75">
      <c r="A51" t="s">
        <v>23</v>
      </c>
      <c r="B51" s="8">
        <v>874</v>
      </c>
      <c r="C51" s="8">
        <v>917</v>
      </c>
      <c r="D51" s="8">
        <v>952</v>
      </c>
      <c r="E51" s="8">
        <v>959</v>
      </c>
      <c r="F51" s="8">
        <v>967</v>
      </c>
      <c r="G51" s="8">
        <v>1008</v>
      </c>
      <c r="H51" s="8">
        <v>1008</v>
      </c>
      <c r="I51" s="8">
        <v>1045</v>
      </c>
      <c r="J51" s="8">
        <v>1045</v>
      </c>
      <c r="K51" s="8">
        <v>1048</v>
      </c>
    </row>
    <row r="52" spans="1:12" ht="12.75">
      <c r="A52" t="s">
        <v>24</v>
      </c>
      <c r="B52" s="8">
        <v>6400</v>
      </c>
      <c r="C52" s="8">
        <v>8249</v>
      </c>
      <c r="D52" s="8">
        <v>9517</v>
      </c>
      <c r="E52" s="8">
        <v>10267</v>
      </c>
      <c r="F52" s="8">
        <v>10418</v>
      </c>
      <c r="G52" s="8">
        <v>10771</v>
      </c>
      <c r="H52" s="8">
        <v>11455</v>
      </c>
      <c r="I52" s="8">
        <v>12101</v>
      </c>
      <c r="J52" s="8">
        <v>12496</v>
      </c>
      <c r="K52" s="8">
        <v>13334</v>
      </c>
      <c r="L52" s="8"/>
    </row>
    <row r="53" spans="1:11" ht="12.75">
      <c r="A53" t="s">
        <v>25</v>
      </c>
      <c r="B53" s="8">
        <v>404</v>
      </c>
      <c r="C53" s="8">
        <v>463</v>
      </c>
      <c r="D53" s="8">
        <v>547</v>
      </c>
      <c r="E53" s="8">
        <v>640</v>
      </c>
      <c r="F53" s="8">
        <v>730</v>
      </c>
      <c r="G53" s="11">
        <v>743</v>
      </c>
      <c r="H53" s="11">
        <v>789</v>
      </c>
      <c r="I53" s="8">
        <v>766</v>
      </c>
      <c r="J53" s="8">
        <v>827</v>
      </c>
      <c r="K53" s="8">
        <v>842</v>
      </c>
    </row>
    <row r="54" spans="1:11" ht="12.75">
      <c r="A54" t="s">
        <v>29</v>
      </c>
      <c r="B54" s="8">
        <v>70</v>
      </c>
      <c r="C54" s="8">
        <v>71</v>
      </c>
      <c r="D54" s="8">
        <v>86</v>
      </c>
      <c r="E54" s="8">
        <v>118</v>
      </c>
      <c r="F54" s="8">
        <v>158</v>
      </c>
      <c r="G54" s="11">
        <v>169</v>
      </c>
      <c r="H54" s="11">
        <v>189</v>
      </c>
      <c r="I54" s="8">
        <v>189</v>
      </c>
      <c r="J54" s="8">
        <v>189</v>
      </c>
      <c r="K54" s="8">
        <v>189</v>
      </c>
    </row>
    <row r="55" spans="1:11" ht="12.75">
      <c r="A55" t="s">
        <v>26</v>
      </c>
      <c r="B55" s="8">
        <v>728</v>
      </c>
      <c r="C55" s="8">
        <v>4963</v>
      </c>
      <c r="D55" s="8">
        <v>5965</v>
      </c>
      <c r="E55" s="8">
        <v>6791</v>
      </c>
      <c r="F55" s="8">
        <v>7782</v>
      </c>
      <c r="G55" s="8">
        <v>9936</v>
      </c>
      <c r="H55" s="8">
        <v>12352</v>
      </c>
      <c r="I55" s="8">
        <v>12692</v>
      </c>
      <c r="J55" s="8">
        <v>14229</v>
      </c>
      <c r="K55" s="8">
        <v>15385</v>
      </c>
    </row>
    <row r="57" spans="2:11" ht="12.75">
      <c r="B57" s="3" t="s">
        <v>21</v>
      </c>
      <c r="C57" s="3"/>
      <c r="D57" s="3"/>
      <c r="E57" s="3"/>
      <c r="F57" s="3"/>
      <c r="G57" s="3"/>
      <c r="H57" s="3"/>
      <c r="I57" s="3"/>
      <c r="J57" s="3"/>
      <c r="K57" s="3"/>
    </row>
    <row r="58" spans="2:11" ht="12.75">
      <c r="B58" s="3">
        <v>1955</v>
      </c>
      <c r="C58" s="3">
        <v>1956</v>
      </c>
      <c r="D58" s="3">
        <v>1957</v>
      </c>
      <c r="E58" s="3">
        <v>1958</v>
      </c>
      <c r="F58" s="3">
        <v>1959</v>
      </c>
      <c r="G58" s="3">
        <v>1960</v>
      </c>
      <c r="H58" s="3">
        <v>1961</v>
      </c>
      <c r="I58" s="3">
        <v>1962</v>
      </c>
      <c r="J58" s="3">
        <v>1963</v>
      </c>
      <c r="K58" s="3">
        <v>1964</v>
      </c>
    </row>
    <row r="59" spans="1:8" ht="12.75">
      <c r="A59" s="5"/>
      <c r="H59" s="21"/>
    </row>
    <row r="60" spans="1:11" ht="12.75">
      <c r="A60" t="s">
        <v>22</v>
      </c>
      <c r="B60" s="8">
        <v>64881</v>
      </c>
      <c r="C60" s="8">
        <v>73562</v>
      </c>
      <c r="D60" s="8">
        <v>85737</v>
      </c>
      <c r="E60" s="8">
        <v>95222</v>
      </c>
      <c r="F60" s="8">
        <v>105292</v>
      </c>
      <c r="G60" s="8">
        <v>114916</v>
      </c>
      <c r="H60" s="8">
        <v>125045</v>
      </c>
      <c r="I60" s="8">
        <v>134130</v>
      </c>
      <c r="J60" s="8">
        <v>141802</v>
      </c>
      <c r="K60" s="8">
        <v>150516</v>
      </c>
    </row>
    <row r="61" spans="1:11" ht="12.75">
      <c r="A61" t="s">
        <v>23</v>
      </c>
      <c r="B61" s="8">
        <v>1048</v>
      </c>
      <c r="C61" s="8">
        <v>1104</v>
      </c>
      <c r="D61" s="8">
        <v>1104</v>
      </c>
      <c r="E61" s="8">
        <v>1104</v>
      </c>
      <c r="F61" s="8">
        <v>1104</v>
      </c>
      <c r="G61" s="8">
        <v>1104</v>
      </c>
      <c r="H61" s="8">
        <v>1148</v>
      </c>
      <c r="I61" s="8">
        <v>1148</v>
      </c>
      <c r="J61" s="8">
        <v>1173</v>
      </c>
      <c r="K61" s="8">
        <v>1176</v>
      </c>
    </row>
    <row r="62" spans="1:11" ht="12.75">
      <c r="A62" t="s">
        <v>24</v>
      </c>
      <c r="B62" s="8">
        <v>13532</v>
      </c>
      <c r="C62" s="8">
        <v>13962</v>
      </c>
      <c r="D62" s="8">
        <v>14254</v>
      </c>
      <c r="E62" s="8">
        <v>14462</v>
      </c>
      <c r="F62" s="8">
        <v>14732</v>
      </c>
      <c r="G62" s="8">
        <v>14649</v>
      </c>
      <c r="H62" s="8">
        <v>14978</v>
      </c>
      <c r="I62" s="8">
        <v>15088</v>
      </c>
      <c r="J62" s="8">
        <v>14872</v>
      </c>
      <c r="K62" s="8">
        <v>15027</v>
      </c>
    </row>
    <row r="63" spans="1:11" ht="12.75">
      <c r="A63" t="s">
        <v>25</v>
      </c>
      <c r="B63" s="8">
        <v>772</v>
      </c>
      <c r="C63" s="8">
        <v>825</v>
      </c>
      <c r="D63" s="8">
        <v>808</v>
      </c>
      <c r="E63" s="8">
        <v>762</v>
      </c>
      <c r="F63" s="8">
        <v>752</v>
      </c>
      <c r="G63" s="11">
        <v>764</v>
      </c>
      <c r="H63" s="11">
        <v>811</v>
      </c>
      <c r="I63" s="8">
        <v>857</v>
      </c>
      <c r="J63" s="8">
        <v>878</v>
      </c>
      <c r="K63" s="8">
        <v>850</v>
      </c>
    </row>
    <row r="64" spans="1:11" ht="12.75">
      <c r="A64" t="s">
        <v>29</v>
      </c>
      <c r="B64" s="8">
        <v>178</v>
      </c>
      <c r="C64" s="8">
        <v>159</v>
      </c>
      <c r="D64" s="8">
        <v>178</v>
      </c>
      <c r="E64" s="8">
        <v>121</v>
      </c>
      <c r="F64" s="8">
        <v>91</v>
      </c>
      <c r="G64" s="11">
        <v>77</v>
      </c>
      <c r="H64" s="11">
        <v>72</v>
      </c>
      <c r="I64" s="8">
        <v>70</v>
      </c>
      <c r="J64" s="8">
        <v>89</v>
      </c>
      <c r="K64" s="8">
        <v>77</v>
      </c>
    </row>
    <row r="65" spans="1:11" ht="12.75">
      <c r="A65" t="s">
        <v>26</v>
      </c>
      <c r="B65" s="8">
        <v>15228</v>
      </c>
      <c r="C65" s="8">
        <v>14084</v>
      </c>
      <c r="D65" s="8">
        <v>13523</v>
      </c>
      <c r="E65" s="8">
        <v>11948</v>
      </c>
      <c r="F65" s="8">
        <v>10608</v>
      </c>
      <c r="G65" s="8">
        <v>9557</v>
      </c>
      <c r="H65" s="8">
        <v>8877</v>
      </c>
      <c r="I65" s="8">
        <v>7816</v>
      </c>
      <c r="J65" s="8">
        <v>6988</v>
      </c>
      <c r="K65" s="8">
        <v>6139</v>
      </c>
    </row>
    <row r="73" spans="2:11" ht="12.75">
      <c r="B73" s="3" t="s">
        <v>21</v>
      </c>
      <c r="C73" s="3"/>
      <c r="D73" s="3"/>
      <c r="E73" s="3"/>
      <c r="F73" s="3"/>
      <c r="G73" s="3"/>
      <c r="H73" s="3"/>
      <c r="I73" s="3"/>
      <c r="J73" s="3"/>
      <c r="K73" s="3"/>
    </row>
    <row r="74" spans="2:11" ht="12.75">
      <c r="B74" s="3">
        <v>1965</v>
      </c>
      <c r="C74" s="3">
        <v>1966</v>
      </c>
      <c r="D74" s="3">
        <v>1967</v>
      </c>
      <c r="E74" s="3">
        <v>1968</v>
      </c>
      <c r="F74" s="3">
        <v>1969</v>
      </c>
      <c r="G74" s="3">
        <v>1970</v>
      </c>
      <c r="H74" s="3">
        <v>1971</v>
      </c>
      <c r="I74" s="3">
        <v>1972</v>
      </c>
      <c r="J74" s="3">
        <v>1973</v>
      </c>
      <c r="K74" s="3">
        <v>1974</v>
      </c>
    </row>
    <row r="75" spans="1:8" ht="12.75">
      <c r="A75" s="5"/>
      <c r="H75" s="21"/>
    </row>
    <row r="76" spans="1:11" ht="12.75">
      <c r="A76" t="s">
        <v>22</v>
      </c>
      <c r="B76" s="8">
        <v>159950</v>
      </c>
      <c r="C76" s="8">
        <v>162667</v>
      </c>
      <c r="D76" s="8">
        <v>167552</v>
      </c>
      <c r="E76" s="8">
        <v>176336</v>
      </c>
      <c r="F76" s="8">
        <v>192507</v>
      </c>
      <c r="G76" s="8">
        <v>203405</v>
      </c>
      <c r="H76" s="8">
        <v>210393</v>
      </c>
      <c r="I76" s="8">
        <v>215564</v>
      </c>
      <c r="J76" s="8">
        <v>185333</v>
      </c>
      <c r="K76" s="8">
        <v>191345</v>
      </c>
    </row>
    <row r="77" spans="1:11" ht="12.75">
      <c r="A77" t="s">
        <v>23</v>
      </c>
      <c r="B77" s="8">
        <v>1176</v>
      </c>
      <c r="C77" s="8">
        <v>1176</v>
      </c>
      <c r="D77" s="8">
        <v>1204</v>
      </c>
      <c r="E77" s="8">
        <v>1204</v>
      </c>
      <c r="F77" s="8">
        <v>1204</v>
      </c>
      <c r="G77" s="8">
        <v>1204</v>
      </c>
      <c r="H77" s="8">
        <v>1798</v>
      </c>
      <c r="I77" s="8">
        <v>1760</v>
      </c>
      <c r="J77" s="8">
        <v>1775</v>
      </c>
      <c r="K77" s="8">
        <v>1944</v>
      </c>
    </row>
    <row r="78" spans="1:11" ht="12.75">
      <c r="A78" t="s">
        <v>24</v>
      </c>
      <c r="B78" s="8">
        <v>14698</v>
      </c>
      <c r="C78" s="8">
        <v>14565</v>
      </c>
      <c r="D78" s="8">
        <v>14703</v>
      </c>
      <c r="E78" s="8">
        <v>14937</v>
      </c>
      <c r="F78" s="8">
        <v>15515</v>
      </c>
      <c r="G78" s="8">
        <v>16126</v>
      </c>
      <c r="H78" s="8">
        <v>16063</v>
      </c>
      <c r="I78" s="8">
        <v>16135</v>
      </c>
      <c r="J78" s="8">
        <v>14856</v>
      </c>
      <c r="K78" s="8">
        <v>17277</v>
      </c>
    </row>
    <row r="79" spans="1:11" ht="12.75">
      <c r="A79" t="s">
        <v>25</v>
      </c>
      <c r="B79" s="8">
        <v>824</v>
      </c>
      <c r="C79" s="8">
        <v>922</v>
      </c>
      <c r="D79" s="8">
        <v>1116</v>
      </c>
      <c r="E79" s="8">
        <v>1139</v>
      </c>
      <c r="F79" s="8">
        <v>1393</v>
      </c>
      <c r="G79" s="11">
        <v>1501</v>
      </c>
      <c r="H79" s="11">
        <v>1556</v>
      </c>
      <c r="I79" s="8">
        <v>1739</v>
      </c>
      <c r="J79" s="8">
        <v>1762</v>
      </c>
      <c r="K79" s="8">
        <v>2436</v>
      </c>
    </row>
    <row r="80" spans="1:11" ht="12.75">
      <c r="A80" t="s">
        <v>29</v>
      </c>
      <c r="B80" s="8">
        <v>17</v>
      </c>
      <c r="C80" s="22"/>
      <c r="D80" s="8"/>
      <c r="E80" s="8"/>
      <c r="F80" s="8"/>
      <c r="G80" s="11"/>
      <c r="H80" s="11"/>
      <c r="I80" s="8"/>
      <c r="J80" s="8"/>
      <c r="K80" s="8"/>
    </row>
    <row r="81" spans="1:11" ht="12.75">
      <c r="A81" t="s">
        <v>26</v>
      </c>
      <c r="B81" s="8">
        <v>4671</v>
      </c>
      <c r="C81" s="8">
        <v>3716</v>
      </c>
      <c r="D81" s="8">
        <v>3772</v>
      </c>
      <c r="E81" s="8">
        <v>3313</v>
      </c>
      <c r="F81" s="8">
        <v>2929</v>
      </c>
      <c r="G81" s="8">
        <v>2792</v>
      </c>
      <c r="H81" s="8">
        <v>2668</v>
      </c>
      <c r="I81" s="8">
        <v>2239</v>
      </c>
      <c r="J81" s="8">
        <v>1877</v>
      </c>
      <c r="K81" s="8">
        <v>2055</v>
      </c>
    </row>
    <row r="83" spans="2:11" ht="12.75"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2:11" ht="12.75"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8" ht="12.75">
      <c r="A85" s="5"/>
      <c r="H85" s="21"/>
    </row>
    <row r="86" spans="1:11" ht="12.75">
      <c r="A86" s="5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2:11" ht="12.75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12.75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12.75">
      <c r="B89" s="8"/>
      <c r="C89" s="8"/>
      <c r="D89" s="8"/>
      <c r="E89" s="8"/>
      <c r="F89" s="8"/>
      <c r="G89" s="11"/>
      <c r="H89" s="11"/>
      <c r="I89" s="8"/>
      <c r="J89" s="8"/>
      <c r="K89" s="8"/>
    </row>
    <row r="90" spans="2:11" ht="12.75">
      <c r="B90" s="8"/>
      <c r="C90" s="10"/>
      <c r="D90" s="8"/>
      <c r="E90" s="8"/>
      <c r="F90" s="8"/>
      <c r="G90" s="11"/>
      <c r="H90" s="11"/>
      <c r="I90" s="8"/>
      <c r="J90" s="8"/>
      <c r="K90" s="8"/>
    </row>
    <row r="91" spans="3:11" ht="12.75">
      <c r="C91" s="8"/>
      <c r="D91" s="8"/>
      <c r="E91" s="8"/>
      <c r="F91" s="8"/>
      <c r="G91" s="8"/>
      <c r="H91" s="8"/>
      <c r="I91" s="8"/>
      <c r="J91" s="8"/>
      <c r="K91" s="8"/>
    </row>
    <row r="95" ht="12.75">
      <c r="A95" s="5"/>
    </row>
    <row r="104" ht="12.75">
      <c r="A104" s="5"/>
    </row>
    <row r="109" spans="2:11" ht="12.75">
      <c r="B109" s="3" t="s">
        <v>21</v>
      </c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2.75">
      <c r="B110" s="3">
        <v>1975</v>
      </c>
      <c r="C110" s="3">
        <v>1976</v>
      </c>
      <c r="D110" s="3">
        <v>1977</v>
      </c>
      <c r="E110" s="3">
        <v>1978</v>
      </c>
      <c r="F110" s="3">
        <v>1979</v>
      </c>
      <c r="G110" s="3">
        <v>1980</v>
      </c>
      <c r="H110" s="3">
        <v>1981</v>
      </c>
      <c r="I110" s="3">
        <v>1982</v>
      </c>
      <c r="J110" s="3">
        <v>1983</v>
      </c>
      <c r="K110" s="3">
        <v>1984</v>
      </c>
    </row>
    <row r="111" spans="1:8" ht="12.75">
      <c r="A111" s="5"/>
      <c r="H111" s="21"/>
    </row>
    <row r="112" spans="1:11" ht="12.75">
      <c r="A112" s="5" t="s">
        <v>30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t="s">
        <v>31</v>
      </c>
      <c r="B113" s="11" t="s">
        <v>32</v>
      </c>
      <c r="C113" s="11" t="s">
        <v>32</v>
      </c>
      <c r="D113" s="8">
        <v>159394</v>
      </c>
      <c r="E113" s="8">
        <v>160681</v>
      </c>
      <c r="F113" s="8">
        <v>163971</v>
      </c>
      <c r="G113" s="8">
        <v>165700</v>
      </c>
      <c r="H113" s="8">
        <v>165389</v>
      </c>
      <c r="I113" s="8">
        <v>167650</v>
      </c>
      <c r="J113" s="8">
        <v>169428</v>
      </c>
      <c r="K113" s="8">
        <v>171426</v>
      </c>
    </row>
    <row r="114" spans="1:11" ht="12.75">
      <c r="A114" t="s">
        <v>33</v>
      </c>
      <c r="B114" s="11" t="s">
        <v>32</v>
      </c>
      <c r="C114" s="11" t="s">
        <v>32</v>
      </c>
      <c r="D114" s="8">
        <v>70183</v>
      </c>
      <c r="E114" s="8">
        <v>62277</v>
      </c>
      <c r="F114" s="8">
        <v>59181</v>
      </c>
      <c r="G114" s="8">
        <v>58531</v>
      </c>
      <c r="H114" s="8">
        <v>56163</v>
      </c>
      <c r="I114" s="8">
        <v>53992</v>
      </c>
      <c r="J114" s="8">
        <v>57559</v>
      </c>
      <c r="K114" s="8">
        <v>64934</v>
      </c>
    </row>
    <row r="115" spans="1:11" ht="12.75">
      <c r="A115" t="s">
        <v>34</v>
      </c>
      <c r="B115" s="11" t="s">
        <v>32</v>
      </c>
      <c r="C115" s="8">
        <v>223009</v>
      </c>
      <c r="D115" s="8">
        <v>229577</v>
      </c>
      <c r="E115" s="8">
        <v>222958</v>
      </c>
      <c r="F115" s="8">
        <v>223152</v>
      </c>
      <c r="G115" s="11">
        <v>224231</v>
      </c>
      <c r="H115" s="11">
        <v>221552</v>
      </c>
      <c r="I115" s="8">
        <v>221642</v>
      </c>
      <c r="J115" s="8">
        <v>226987</v>
      </c>
      <c r="K115" s="8">
        <v>236360</v>
      </c>
    </row>
    <row r="116" spans="1:11" ht="12.75">
      <c r="A116" t="s">
        <v>35</v>
      </c>
      <c r="B116" s="11" t="s">
        <v>32</v>
      </c>
      <c r="C116" s="11" t="s">
        <v>36</v>
      </c>
      <c r="D116" s="8">
        <v>1730</v>
      </c>
      <c r="E116" s="8">
        <v>1781</v>
      </c>
      <c r="F116" s="8">
        <v>1714</v>
      </c>
      <c r="G116" s="11">
        <v>1752</v>
      </c>
      <c r="H116" s="11">
        <v>1813</v>
      </c>
      <c r="I116" s="8">
        <v>1854</v>
      </c>
      <c r="J116" s="8">
        <v>1840</v>
      </c>
      <c r="K116" s="8">
        <v>1964</v>
      </c>
    </row>
    <row r="117" spans="1:11" ht="12.75">
      <c r="A117" t="s">
        <v>24</v>
      </c>
      <c r="B117" s="11" t="s">
        <v>32</v>
      </c>
      <c r="C117" s="8">
        <v>20285</v>
      </c>
      <c r="D117" s="8">
        <v>21010</v>
      </c>
      <c r="E117" s="8">
        <v>21194</v>
      </c>
      <c r="F117" s="8">
        <v>21702</v>
      </c>
      <c r="G117" s="8">
        <v>22309</v>
      </c>
      <c r="H117" s="8">
        <v>22132</v>
      </c>
      <c r="I117" s="8">
        <v>22606</v>
      </c>
      <c r="J117" s="8">
        <v>22291</v>
      </c>
      <c r="K117" s="8">
        <v>22815</v>
      </c>
    </row>
    <row r="118" spans="1:11" ht="12.75">
      <c r="A118" t="s">
        <v>37</v>
      </c>
      <c r="B118" s="11" t="s">
        <v>32</v>
      </c>
      <c r="C118" s="8">
        <v>2177</v>
      </c>
      <c r="D118" s="8">
        <v>2295</v>
      </c>
      <c r="E118" s="8">
        <v>2267</v>
      </c>
      <c r="F118" s="8">
        <v>2253</v>
      </c>
      <c r="G118" s="8">
        <v>2334</v>
      </c>
      <c r="H118" s="8">
        <v>2421</v>
      </c>
      <c r="I118" s="8">
        <v>2489</v>
      </c>
      <c r="J118" s="8">
        <v>2529</v>
      </c>
      <c r="K118" s="8">
        <v>2533</v>
      </c>
    </row>
    <row r="119" spans="1:11" ht="12.75">
      <c r="A119" t="s">
        <v>26</v>
      </c>
      <c r="B119" s="11" t="s">
        <v>32</v>
      </c>
      <c r="C119" s="8">
        <v>5072</v>
      </c>
      <c r="D119" s="8">
        <v>5309</v>
      </c>
      <c r="E119" s="8">
        <v>5684</v>
      </c>
      <c r="F119" s="8">
        <v>5578</v>
      </c>
      <c r="G119" s="8">
        <v>6149</v>
      </c>
      <c r="H119" s="8">
        <v>6849</v>
      </c>
      <c r="I119" s="8">
        <v>8092</v>
      </c>
      <c r="J119" s="8">
        <v>8930</v>
      </c>
      <c r="K119" s="8">
        <v>9727</v>
      </c>
    </row>
    <row r="120" spans="2:11" ht="12.75"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5" t="s">
        <v>38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t="s">
        <v>31</v>
      </c>
      <c r="B122" s="11" t="s">
        <v>32</v>
      </c>
      <c r="C122" s="11" t="s">
        <v>32</v>
      </c>
      <c r="D122" s="8">
        <v>144355</v>
      </c>
      <c r="E122" s="8">
        <v>141479</v>
      </c>
      <c r="F122" s="8">
        <v>143385</v>
      </c>
      <c r="G122" s="8">
        <v>142720</v>
      </c>
      <c r="H122" s="8">
        <v>141957</v>
      </c>
      <c r="I122" s="8">
        <v>142229</v>
      </c>
      <c r="J122" s="8">
        <v>144456</v>
      </c>
      <c r="K122" s="8">
        <v>146123</v>
      </c>
    </row>
    <row r="123" spans="1:11" ht="12.75">
      <c r="A123" t="s">
        <v>33</v>
      </c>
      <c r="B123" s="11" t="s">
        <v>32</v>
      </c>
      <c r="C123" s="11" t="s">
        <v>32</v>
      </c>
      <c r="D123" s="8">
        <v>58485</v>
      </c>
      <c r="E123" s="8">
        <v>49406</v>
      </c>
      <c r="F123" s="8">
        <v>44082</v>
      </c>
      <c r="G123" s="8">
        <v>45417</v>
      </c>
      <c r="H123" s="8">
        <v>45177</v>
      </c>
      <c r="I123" s="8">
        <v>44695</v>
      </c>
      <c r="J123" s="8">
        <v>47601</v>
      </c>
      <c r="K123" s="8">
        <v>53027</v>
      </c>
    </row>
    <row r="124" spans="1:11" ht="12.75">
      <c r="A124" t="s">
        <v>34</v>
      </c>
      <c r="B124" s="8">
        <v>199993</v>
      </c>
      <c r="C124" s="8">
        <v>206730</v>
      </c>
      <c r="D124" s="8">
        <v>202840</v>
      </c>
      <c r="E124" s="8">
        <v>190885</v>
      </c>
      <c r="F124" s="8">
        <v>187467</v>
      </c>
      <c r="G124" s="8">
        <v>188137</v>
      </c>
      <c r="H124" s="8">
        <v>187134</v>
      </c>
      <c r="I124" s="8">
        <v>186924</v>
      </c>
      <c r="J124" s="8">
        <v>192507</v>
      </c>
      <c r="K124" s="8">
        <v>199150</v>
      </c>
    </row>
    <row r="125" spans="1:11" ht="12.75">
      <c r="A125" t="s">
        <v>35</v>
      </c>
      <c r="B125" s="8">
        <v>1672</v>
      </c>
      <c r="C125" s="8">
        <v>1664</v>
      </c>
      <c r="D125" s="8">
        <v>1717</v>
      </c>
      <c r="E125" s="8">
        <v>1758</v>
      </c>
      <c r="F125" s="8">
        <v>1692</v>
      </c>
      <c r="G125" s="8">
        <v>1736</v>
      </c>
      <c r="H125" s="8">
        <v>1794</v>
      </c>
      <c r="I125" s="8">
        <v>1834</v>
      </c>
      <c r="J125" s="8">
        <v>1816</v>
      </c>
      <c r="K125" s="8">
        <v>1940</v>
      </c>
    </row>
    <row r="126" spans="1:11" ht="12.75">
      <c r="A126" t="s">
        <v>24</v>
      </c>
      <c r="B126" s="8">
        <v>17652</v>
      </c>
      <c r="C126" s="8">
        <v>17932</v>
      </c>
      <c r="D126" s="8">
        <v>18031</v>
      </c>
      <c r="E126" s="8">
        <v>17848</v>
      </c>
      <c r="F126" s="8">
        <v>18143</v>
      </c>
      <c r="G126" s="8">
        <v>18540</v>
      </c>
      <c r="H126" s="8">
        <v>18445</v>
      </c>
      <c r="I126" s="8">
        <v>18607</v>
      </c>
      <c r="J126" s="8">
        <v>18386</v>
      </c>
      <c r="K126" s="8">
        <v>18713</v>
      </c>
    </row>
    <row r="127" spans="1:11" ht="12.75">
      <c r="A127" t="s">
        <v>37</v>
      </c>
      <c r="B127" s="8">
        <v>2131</v>
      </c>
      <c r="C127" s="8">
        <v>2033</v>
      </c>
      <c r="D127" s="8">
        <v>2102</v>
      </c>
      <c r="E127" s="8">
        <v>2095</v>
      </c>
      <c r="F127" s="8">
        <v>2078</v>
      </c>
      <c r="G127" s="8">
        <v>2136</v>
      </c>
      <c r="H127" s="8">
        <v>2266</v>
      </c>
      <c r="I127" s="8">
        <v>2237</v>
      </c>
      <c r="J127" s="8">
        <v>2320</v>
      </c>
      <c r="K127" s="8">
        <v>2305</v>
      </c>
    </row>
    <row r="128" spans="1:11" ht="12.75">
      <c r="A128" t="s">
        <v>26</v>
      </c>
      <c r="B128" s="8">
        <v>1856</v>
      </c>
      <c r="C128" s="8">
        <v>1485</v>
      </c>
      <c r="D128" s="8">
        <v>1185</v>
      </c>
      <c r="E128" s="8">
        <v>973</v>
      </c>
      <c r="F128" s="8">
        <v>738</v>
      </c>
      <c r="G128" s="8">
        <v>752</v>
      </c>
      <c r="H128" s="8">
        <v>747</v>
      </c>
      <c r="I128" s="8">
        <v>740</v>
      </c>
      <c r="J128" s="8">
        <v>881</v>
      </c>
      <c r="K128" s="8">
        <v>1079</v>
      </c>
    </row>
    <row r="129" spans="2:11" ht="12.7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 t="s">
        <v>39</v>
      </c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t="s">
        <v>31</v>
      </c>
      <c r="B131" s="11" t="s">
        <v>32</v>
      </c>
      <c r="C131" s="11" t="s">
        <v>32</v>
      </c>
      <c r="D131" s="8">
        <v>15039</v>
      </c>
      <c r="E131" s="8">
        <v>19202</v>
      </c>
      <c r="F131" s="8">
        <v>20586</v>
      </c>
      <c r="G131" s="8">
        <v>22980</v>
      </c>
      <c r="H131" s="8">
        <v>23432</v>
      </c>
      <c r="I131" s="8">
        <v>25421</v>
      </c>
      <c r="J131" s="8">
        <v>24972</v>
      </c>
      <c r="K131" s="8">
        <v>25303</v>
      </c>
    </row>
    <row r="132" spans="1:11" ht="12.75">
      <c r="A132" t="s">
        <v>33</v>
      </c>
      <c r="B132" s="11" t="s">
        <v>32</v>
      </c>
      <c r="C132" s="11" t="s">
        <v>32</v>
      </c>
      <c r="D132" s="8">
        <v>11698</v>
      </c>
      <c r="E132" s="8">
        <v>12871</v>
      </c>
      <c r="F132" s="8">
        <v>15099</v>
      </c>
      <c r="G132" s="8">
        <v>13114</v>
      </c>
      <c r="H132" s="8">
        <v>10986</v>
      </c>
      <c r="I132" s="8">
        <v>9297</v>
      </c>
      <c r="J132" s="8">
        <v>9958</v>
      </c>
      <c r="K132" s="8">
        <v>11907</v>
      </c>
    </row>
    <row r="133" spans="1:11" ht="12.75">
      <c r="A133" t="s">
        <v>34</v>
      </c>
      <c r="B133" s="11" t="s">
        <v>32</v>
      </c>
      <c r="C133" s="8">
        <v>16279</v>
      </c>
      <c r="D133" s="8">
        <v>26737</v>
      </c>
      <c r="E133" s="8">
        <v>32073</v>
      </c>
      <c r="F133" s="8">
        <v>35685</v>
      </c>
      <c r="G133" s="8">
        <v>36094</v>
      </c>
      <c r="H133" s="8">
        <v>34418</v>
      </c>
      <c r="I133" s="8">
        <v>34718</v>
      </c>
      <c r="J133" s="8">
        <v>34930</v>
      </c>
      <c r="K133" s="8">
        <v>37210</v>
      </c>
    </row>
    <row r="134" spans="1:11" ht="12.75">
      <c r="A134" t="s">
        <v>35</v>
      </c>
      <c r="B134" s="11" t="s">
        <v>32</v>
      </c>
      <c r="C134" s="8">
        <v>8</v>
      </c>
      <c r="D134" s="8">
        <v>13</v>
      </c>
      <c r="E134" s="8">
        <v>23</v>
      </c>
      <c r="F134" s="8">
        <v>22</v>
      </c>
      <c r="G134" s="8">
        <v>16</v>
      </c>
      <c r="H134" s="8">
        <v>19</v>
      </c>
      <c r="I134" s="8">
        <v>20</v>
      </c>
      <c r="J134" s="8">
        <v>24</v>
      </c>
      <c r="K134" s="8">
        <v>24</v>
      </c>
    </row>
    <row r="135" spans="1:11" ht="12.75">
      <c r="A135" t="s">
        <v>24</v>
      </c>
      <c r="B135" s="11" t="s">
        <v>32</v>
      </c>
      <c r="C135" s="8">
        <v>2353</v>
      </c>
      <c r="D135" s="8">
        <v>2979</v>
      </c>
      <c r="E135" s="8">
        <v>3346</v>
      </c>
      <c r="F135" s="8">
        <v>3559</v>
      </c>
      <c r="G135" s="8">
        <v>3769</v>
      </c>
      <c r="H135" s="8">
        <v>3687</v>
      </c>
      <c r="I135" s="8">
        <v>3999</v>
      </c>
      <c r="J135" s="8">
        <v>3905</v>
      </c>
      <c r="K135" s="8">
        <v>4102</v>
      </c>
    </row>
    <row r="136" spans="1:11" ht="12.75">
      <c r="A136" t="s">
        <v>37</v>
      </c>
      <c r="B136" s="11" t="s">
        <v>32</v>
      </c>
      <c r="C136" s="8">
        <v>144</v>
      </c>
      <c r="D136" s="8">
        <v>193</v>
      </c>
      <c r="E136" s="8">
        <v>172</v>
      </c>
      <c r="F136" s="8">
        <v>175</v>
      </c>
      <c r="G136" s="8">
        <v>198</v>
      </c>
      <c r="H136" s="8">
        <v>155</v>
      </c>
      <c r="I136" s="8">
        <v>252</v>
      </c>
      <c r="J136" s="8">
        <v>209</v>
      </c>
      <c r="K136" s="8">
        <v>225</v>
      </c>
    </row>
    <row r="137" spans="1:11" ht="12.75">
      <c r="A137" t="s">
        <v>26</v>
      </c>
      <c r="B137" s="11" t="s">
        <v>32</v>
      </c>
      <c r="C137" s="8">
        <v>3587</v>
      </c>
      <c r="D137" s="8">
        <v>4124</v>
      </c>
      <c r="E137" s="8">
        <v>4711</v>
      </c>
      <c r="F137" s="8">
        <v>4840</v>
      </c>
      <c r="G137" s="8">
        <v>5397</v>
      </c>
      <c r="H137" s="8">
        <v>6102</v>
      </c>
      <c r="I137" s="8">
        <v>7352</v>
      </c>
      <c r="J137" s="8">
        <v>8049</v>
      </c>
      <c r="K137" s="8">
        <v>8648</v>
      </c>
    </row>
    <row r="145" spans="2:11" ht="12.75">
      <c r="B145" s="3" t="s">
        <v>21</v>
      </c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2.75">
      <c r="B146" s="3">
        <v>1985</v>
      </c>
      <c r="C146" s="3">
        <v>1986</v>
      </c>
      <c r="D146" s="3">
        <v>1987</v>
      </c>
      <c r="E146" s="3">
        <v>1988</v>
      </c>
      <c r="F146" s="3">
        <v>1989</v>
      </c>
      <c r="G146" s="3">
        <v>1990</v>
      </c>
      <c r="H146" s="3">
        <v>1991</v>
      </c>
      <c r="I146" s="3">
        <v>1992</v>
      </c>
      <c r="J146" s="3">
        <v>1993</v>
      </c>
      <c r="K146" s="3">
        <v>1994</v>
      </c>
    </row>
    <row r="147" spans="1:8" ht="12.75">
      <c r="A147" s="5"/>
      <c r="H147" s="21"/>
    </row>
    <row r="148" spans="1:11" ht="12.75">
      <c r="A148" s="5" t="s">
        <v>30</v>
      </c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2.75">
      <c r="A149" t="s">
        <v>31</v>
      </c>
      <c r="B149" s="8">
        <v>162943</v>
      </c>
      <c r="C149" s="11">
        <v>169246</v>
      </c>
      <c r="D149" s="8">
        <v>178782</v>
      </c>
      <c r="E149" s="8">
        <v>178131</v>
      </c>
      <c r="F149" s="8">
        <v>178920</v>
      </c>
      <c r="G149" s="8">
        <v>174302</v>
      </c>
      <c r="H149" s="8">
        <v>175317</v>
      </c>
      <c r="I149" s="8">
        <v>172986</v>
      </c>
      <c r="J149" s="8">
        <v>171571</v>
      </c>
      <c r="K149" s="8">
        <v>170559</v>
      </c>
    </row>
    <row r="150" spans="1:11" ht="12.75">
      <c r="A150" t="s">
        <v>33</v>
      </c>
      <c r="B150" s="11">
        <v>86720</v>
      </c>
      <c r="C150" s="11">
        <v>89608</v>
      </c>
      <c r="D150" s="8">
        <v>93112</v>
      </c>
      <c r="E150" s="8">
        <v>96489</v>
      </c>
      <c r="F150" s="8">
        <v>96392</v>
      </c>
      <c r="G150" s="8">
        <v>101455</v>
      </c>
      <c r="H150" s="8">
        <v>91842</v>
      </c>
      <c r="I150" s="8">
        <v>85977</v>
      </c>
      <c r="J150" s="8">
        <v>77450</v>
      </c>
      <c r="K150" s="8">
        <v>76973</v>
      </c>
    </row>
    <row r="151" spans="1:11" ht="12.75">
      <c r="A151" t="s">
        <v>34</v>
      </c>
      <c r="B151" s="11">
        <v>249663</v>
      </c>
      <c r="C151" s="8">
        <v>258854</v>
      </c>
      <c r="D151" s="8">
        <v>271894</v>
      </c>
      <c r="E151" s="8">
        <v>274620</v>
      </c>
      <c r="F151" s="8">
        <v>275312</v>
      </c>
      <c r="G151" s="11">
        <v>275757</v>
      </c>
      <c r="H151" s="11">
        <v>267159</v>
      </c>
      <c r="I151" s="8">
        <v>258963</v>
      </c>
      <c r="J151" s="8">
        <v>249021</v>
      </c>
      <c r="K151" s="8">
        <v>247532</v>
      </c>
    </row>
    <row r="152" spans="1:11" ht="12.75">
      <c r="A152" t="s">
        <v>35</v>
      </c>
      <c r="B152" s="11">
        <v>2136</v>
      </c>
      <c r="C152" s="11">
        <v>2218</v>
      </c>
      <c r="D152" s="8">
        <v>2359</v>
      </c>
      <c r="E152" s="8">
        <v>2415</v>
      </c>
      <c r="F152" s="8">
        <v>2490</v>
      </c>
      <c r="G152" s="11">
        <v>2687</v>
      </c>
      <c r="H152" s="11">
        <v>2481</v>
      </c>
      <c r="I152" s="8">
        <v>2489</v>
      </c>
      <c r="J152" s="8">
        <v>2429</v>
      </c>
      <c r="K152" s="8">
        <v>2424</v>
      </c>
    </row>
    <row r="153" spans="1:11" ht="12.75">
      <c r="A153" t="s">
        <v>24</v>
      </c>
      <c r="B153" s="11">
        <v>24434</v>
      </c>
      <c r="C153" s="8">
        <v>25359</v>
      </c>
      <c r="D153" s="8">
        <v>27139</v>
      </c>
      <c r="E153" s="8">
        <v>27637</v>
      </c>
      <c r="F153" s="8">
        <v>29782</v>
      </c>
      <c r="G153" s="8">
        <v>30206</v>
      </c>
      <c r="H153" s="8">
        <v>28706</v>
      </c>
      <c r="I153" s="8">
        <v>28249</v>
      </c>
      <c r="J153" s="8">
        <v>26276</v>
      </c>
      <c r="K153" s="8">
        <v>26285</v>
      </c>
    </row>
    <row r="154" spans="1:11" ht="12.75">
      <c r="A154" t="s">
        <v>37</v>
      </c>
      <c r="B154" s="11">
        <v>2537</v>
      </c>
      <c r="C154" s="8">
        <v>2558</v>
      </c>
      <c r="D154" s="8">
        <v>2587</v>
      </c>
      <c r="E154" s="8">
        <v>2552</v>
      </c>
      <c r="F154" s="8">
        <v>2536</v>
      </c>
      <c r="G154" s="8">
        <v>2606</v>
      </c>
      <c r="H154" s="8">
        <v>1051</v>
      </c>
      <c r="I154" s="8">
        <v>1042</v>
      </c>
      <c r="J154" s="8">
        <v>1679</v>
      </c>
      <c r="K154" s="8">
        <v>1723</v>
      </c>
    </row>
    <row r="155" spans="1:11" ht="12.75">
      <c r="A155" t="s">
        <v>26</v>
      </c>
      <c r="B155" s="11">
        <v>10394</v>
      </c>
      <c r="C155" s="8">
        <v>10705</v>
      </c>
      <c r="D155" s="8">
        <v>11247</v>
      </c>
      <c r="E155" s="8">
        <v>9929</v>
      </c>
      <c r="F155" s="8">
        <v>9852</v>
      </c>
      <c r="G155" s="8">
        <v>9670</v>
      </c>
      <c r="H155" s="8">
        <v>9391</v>
      </c>
      <c r="I155" s="8">
        <v>9704</v>
      </c>
      <c r="J155" s="8">
        <v>9103</v>
      </c>
      <c r="K155" s="8">
        <v>9197</v>
      </c>
    </row>
    <row r="156" spans="2:11" ht="12.75"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 t="s">
        <v>38</v>
      </c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t="s">
        <v>31</v>
      </c>
      <c r="B158" s="11">
        <v>138676</v>
      </c>
      <c r="C158" s="11">
        <v>144138</v>
      </c>
      <c r="D158" s="8">
        <v>151349</v>
      </c>
      <c r="E158" s="8">
        <v>154962</v>
      </c>
      <c r="F158" s="8">
        <v>155456</v>
      </c>
      <c r="G158" s="8">
        <v>151292</v>
      </c>
      <c r="H158" s="8">
        <v>152395</v>
      </c>
      <c r="I158" s="8">
        <v>150054</v>
      </c>
      <c r="J158" s="8">
        <v>150215</v>
      </c>
      <c r="K158" s="8">
        <v>150396</v>
      </c>
    </row>
    <row r="159" spans="1:11" ht="12.75">
      <c r="A159" t="s">
        <v>33</v>
      </c>
      <c r="B159" s="11">
        <v>71077</v>
      </c>
      <c r="C159" s="11">
        <v>74703</v>
      </c>
      <c r="D159" s="8">
        <v>75436</v>
      </c>
      <c r="E159" s="8">
        <v>79635</v>
      </c>
      <c r="F159" s="8">
        <v>80934</v>
      </c>
      <c r="G159" s="8">
        <v>86888</v>
      </c>
      <c r="H159" s="8">
        <v>79840</v>
      </c>
      <c r="I159" s="8">
        <v>73237</v>
      </c>
      <c r="J159" s="8">
        <v>68847</v>
      </c>
      <c r="K159" s="8">
        <v>69066</v>
      </c>
    </row>
    <row r="160" spans="1:11" ht="12.75">
      <c r="A160" t="s">
        <v>34</v>
      </c>
      <c r="B160" s="8">
        <v>209753</v>
      </c>
      <c r="C160" s="8">
        <v>218841</v>
      </c>
      <c r="D160" s="8">
        <v>226785</v>
      </c>
      <c r="E160" s="8">
        <v>234597</v>
      </c>
      <c r="F160" s="8">
        <v>236390</v>
      </c>
      <c r="G160" s="8">
        <v>238180</v>
      </c>
      <c r="H160" s="8">
        <v>232235</v>
      </c>
      <c r="I160" s="8">
        <v>223291</v>
      </c>
      <c r="J160" s="8">
        <v>219062</v>
      </c>
      <c r="K160" s="8">
        <v>219462</v>
      </c>
    </row>
    <row r="161" spans="1:11" ht="12.75">
      <c r="A161" t="s">
        <v>35</v>
      </c>
      <c r="B161" s="8">
        <v>2119</v>
      </c>
      <c r="C161" s="8">
        <v>2178</v>
      </c>
      <c r="D161" s="8">
        <v>2317</v>
      </c>
      <c r="E161" s="8">
        <v>2350</v>
      </c>
      <c r="F161" s="8">
        <v>2415</v>
      </c>
      <c r="G161" s="8">
        <v>2598</v>
      </c>
      <c r="H161" s="8">
        <v>2407</v>
      </c>
      <c r="I161" s="8">
        <v>2426</v>
      </c>
      <c r="J161" s="8">
        <v>2377</v>
      </c>
      <c r="K161" s="8">
        <v>2385</v>
      </c>
    </row>
    <row r="162" spans="1:11" ht="12.75">
      <c r="A162" t="s">
        <v>24</v>
      </c>
      <c r="B162" s="8">
        <v>19864</v>
      </c>
      <c r="C162" s="8">
        <v>20554</v>
      </c>
      <c r="D162" s="8">
        <v>21721</v>
      </c>
      <c r="E162" s="8">
        <v>23357</v>
      </c>
      <c r="F162" s="8">
        <v>25170</v>
      </c>
      <c r="G162" s="8">
        <v>25726</v>
      </c>
      <c r="H162" s="8">
        <v>24126</v>
      </c>
      <c r="I162" s="8">
        <v>23247</v>
      </c>
      <c r="J162" s="8">
        <v>21948</v>
      </c>
      <c r="K162" s="8">
        <v>22347</v>
      </c>
    </row>
    <row r="163" spans="1:11" ht="12.75">
      <c r="A163" t="s">
        <v>37</v>
      </c>
      <c r="B163" s="8">
        <v>2296</v>
      </c>
      <c r="C163" s="8">
        <v>2290</v>
      </c>
      <c r="D163" s="8">
        <v>2271</v>
      </c>
      <c r="E163" s="8">
        <v>2301</v>
      </c>
      <c r="F163" s="8">
        <v>2255</v>
      </c>
      <c r="G163" s="8">
        <v>2237</v>
      </c>
      <c r="H163" s="8">
        <v>842</v>
      </c>
      <c r="I163" s="8">
        <v>853</v>
      </c>
      <c r="J163" s="8">
        <v>1305</v>
      </c>
      <c r="K163" s="8">
        <v>1339</v>
      </c>
    </row>
    <row r="164" spans="1:11" ht="12.75">
      <c r="A164" t="s">
        <v>26</v>
      </c>
      <c r="B164" s="8">
        <v>1377</v>
      </c>
      <c r="C164" s="8">
        <v>1505</v>
      </c>
      <c r="D164" s="8">
        <v>1639</v>
      </c>
      <c r="E164" s="8">
        <v>1619</v>
      </c>
      <c r="F164" s="8">
        <v>1807</v>
      </c>
      <c r="G164" s="8">
        <v>1930</v>
      </c>
      <c r="H164" s="8">
        <v>2032</v>
      </c>
      <c r="I164" s="8">
        <v>2195</v>
      </c>
      <c r="J164" s="8">
        <v>2407</v>
      </c>
      <c r="K164" s="8">
        <v>2644</v>
      </c>
    </row>
    <row r="165" spans="2:11" ht="12.75"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 t="s">
        <v>39</v>
      </c>
      <c r="B166" s="8">
        <v>24267</v>
      </c>
      <c r="C166" s="8">
        <v>25108</v>
      </c>
      <c r="D166" s="8">
        <v>27433</v>
      </c>
      <c r="E166" s="8">
        <v>23169</v>
      </c>
      <c r="F166" s="8">
        <v>23464</v>
      </c>
      <c r="G166" s="8">
        <v>23010</v>
      </c>
      <c r="H166" s="8">
        <v>22922</v>
      </c>
      <c r="I166" s="8">
        <v>22932</v>
      </c>
      <c r="J166" s="8">
        <v>21356</v>
      </c>
      <c r="K166" s="8">
        <v>20163</v>
      </c>
    </row>
    <row r="167" spans="1:11" ht="12.75">
      <c r="A167" t="s">
        <v>31</v>
      </c>
      <c r="B167" s="11">
        <v>15643</v>
      </c>
      <c r="C167" s="11">
        <v>14905</v>
      </c>
      <c r="D167" s="8">
        <v>17676</v>
      </c>
      <c r="E167" s="8">
        <v>16854</v>
      </c>
      <c r="F167" s="8">
        <v>15458</v>
      </c>
      <c r="G167" s="8">
        <v>14567</v>
      </c>
      <c r="H167" s="8">
        <v>12002</v>
      </c>
      <c r="I167" s="8">
        <v>12740</v>
      </c>
      <c r="J167" s="8">
        <v>8603</v>
      </c>
      <c r="K167" s="8">
        <v>7907</v>
      </c>
    </row>
    <row r="168" spans="1:11" ht="12.75">
      <c r="A168" t="s">
        <v>33</v>
      </c>
      <c r="B168" s="11">
        <v>39910</v>
      </c>
      <c r="C168" s="11">
        <v>40013</v>
      </c>
      <c r="D168" s="8">
        <v>45109</v>
      </c>
      <c r="E168" s="8">
        <v>40023</v>
      </c>
      <c r="F168" s="8">
        <v>38922</v>
      </c>
      <c r="G168" s="8">
        <v>37577</v>
      </c>
      <c r="H168" s="8">
        <v>34924</v>
      </c>
      <c r="I168" s="8">
        <v>35672</v>
      </c>
      <c r="J168" s="8">
        <v>29959</v>
      </c>
      <c r="K168" s="8">
        <v>28070</v>
      </c>
    </row>
    <row r="169" spans="1:11" ht="12.75">
      <c r="A169" t="s">
        <v>34</v>
      </c>
      <c r="B169" s="11">
        <v>17</v>
      </c>
      <c r="C169" s="8">
        <v>40</v>
      </c>
      <c r="D169" s="8">
        <v>42</v>
      </c>
      <c r="E169" s="8">
        <v>65</v>
      </c>
      <c r="F169" s="8">
        <v>75</v>
      </c>
      <c r="G169" s="8">
        <v>89</v>
      </c>
      <c r="H169" s="8">
        <v>74</v>
      </c>
      <c r="I169" s="8">
        <v>63</v>
      </c>
      <c r="J169" s="8">
        <v>52</v>
      </c>
      <c r="K169" s="8">
        <v>39</v>
      </c>
    </row>
    <row r="170" spans="1:11" ht="12.75">
      <c r="A170" t="s">
        <v>35</v>
      </c>
      <c r="B170" s="11">
        <v>4570</v>
      </c>
      <c r="C170" s="8">
        <v>4805</v>
      </c>
      <c r="D170" s="8">
        <v>5418</v>
      </c>
      <c r="E170" s="8">
        <v>4280</v>
      </c>
      <c r="F170" s="8">
        <v>4612</v>
      </c>
      <c r="G170" s="8">
        <v>4480</v>
      </c>
      <c r="H170" s="8">
        <v>4580</v>
      </c>
      <c r="I170" s="8">
        <v>5002</v>
      </c>
      <c r="J170" s="8">
        <v>4328</v>
      </c>
      <c r="K170" s="8">
        <v>3938</v>
      </c>
    </row>
    <row r="171" spans="1:11" ht="12.75">
      <c r="A171" t="s">
        <v>24</v>
      </c>
      <c r="B171" s="11">
        <v>241</v>
      </c>
      <c r="C171" s="8">
        <v>268</v>
      </c>
      <c r="D171" s="8">
        <v>316</v>
      </c>
      <c r="E171" s="8">
        <v>251</v>
      </c>
      <c r="F171" s="8">
        <v>281</v>
      </c>
      <c r="G171" s="8">
        <v>369</v>
      </c>
      <c r="H171" s="8">
        <v>209</v>
      </c>
      <c r="I171" s="8">
        <v>189</v>
      </c>
      <c r="J171" s="8">
        <v>374</v>
      </c>
      <c r="K171" s="8">
        <v>384</v>
      </c>
    </row>
    <row r="172" spans="1:11" ht="12.75">
      <c r="A172" t="s">
        <v>37</v>
      </c>
      <c r="B172" s="11">
        <v>9017</v>
      </c>
      <c r="C172" s="8">
        <v>9200</v>
      </c>
      <c r="D172" s="8">
        <v>9608</v>
      </c>
      <c r="E172" s="8">
        <v>8310</v>
      </c>
      <c r="F172" s="8">
        <v>8045</v>
      </c>
      <c r="G172" s="8">
        <v>7740</v>
      </c>
      <c r="H172" s="8">
        <v>7359</v>
      </c>
      <c r="I172" s="8">
        <v>7509</v>
      </c>
      <c r="J172" s="8">
        <v>6696</v>
      </c>
      <c r="K172" s="8">
        <v>6553</v>
      </c>
    </row>
    <row r="173" spans="1:4" ht="12.75">
      <c r="A173" t="s">
        <v>26</v>
      </c>
      <c r="B173" s="13"/>
      <c r="C173" s="8"/>
      <c r="D173" s="8"/>
    </row>
    <row r="175" ht="12.75">
      <c r="A175" s="39" t="s">
        <v>91</v>
      </c>
    </row>
    <row r="176" ht="12.75">
      <c r="A176" s="39" t="s">
        <v>90</v>
      </c>
    </row>
    <row r="181" spans="2:11" ht="12.75">
      <c r="B181" s="3" t="s">
        <v>21</v>
      </c>
      <c r="C181" s="3"/>
      <c r="D181" s="3"/>
      <c r="E181" s="3"/>
      <c r="F181" s="3"/>
      <c r="G181" s="3"/>
      <c r="H181" s="3"/>
      <c r="I181" s="3"/>
      <c r="J181" s="3"/>
      <c r="K181" s="40"/>
    </row>
    <row r="182" spans="2:11" ht="12.75">
      <c r="B182" s="3">
        <v>1995</v>
      </c>
      <c r="C182" s="3">
        <v>1996</v>
      </c>
      <c r="D182" s="3">
        <v>1997</v>
      </c>
      <c r="E182" s="3">
        <v>1998</v>
      </c>
      <c r="F182" s="3">
        <v>1999</v>
      </c>
      <c r="G182" s="3">
        <v>2000</v>
      </c>
      <c r="H182" s="3">
        <v>2001</v>
      </c>
      <c r="I182" s="3">
        <v>2002</v>
      </c>
      <c r="J182" s="3">
        <v>2003</v>
      </c>
      <c r="K182" s="21"/>
    </row>
    <row r="183" spans="1:8" ht="12.75">
      <c r="A183" s="5"/>
      <c r="H183" s="21"/>
    </row>
    <row r="184" spans="1:11" ht="12.75">
      <c r="A184" s="5" t="s">
        <v>30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2.75">
      <c r="A185" t="s">
        <v>31</v>
      </c>
      <c r="B185" s="11">
        <v>170185</v>
      </c>
      <c r="C185" s="11">
        <v>168581</v>
      </c>
      <c r="D185" s="8">
        <v>172744</v>
      </c>
      <c r="E185" s="8">
        <v>177812</v>
      </c>
      <c r="F185" s="8">
        <v>184368</v>
      </c>
      <c r="G185" s="8">
        <v>191773</v>
      </c>
      <c r="H185" s="8">
        <v>193204</v>
      </c>
      <c r="I185" s="8">
        <v>193399</v>
      </c>
      <c r="J185" s="8">
        <v>193903</v>
      </c>
      <c r="K185" s="8"/>
    </row>
    <row r="186" spans="1:11" ht="12.75">
      <c r="A186" t="s">
        <v>33</v>
      </c>
      <c r="B186" s="11">
        <v>79676</v>
      </c>
      <c r="C186" s="11">
        <v>84355</v>
      </c>
      <c r="D186" s="8">
        <v>89198</v>
      </c>
      <c r="E186" s="8">
        <v>95888</v>
      </c>
      <c r="F186" s="8">
        <v>103328</v>
      </c>
      <c r="G186" s="8">
        <v>131677</v>
      </c>
      <c r="H186" s="8">
        <v>131604</v>
      </c>
      <c r="I186" s="8">
        <v>130483</v>
      </c>
      <c r="J186" s="8">
        <v>130305</v>
      </c>
      <c r="K186" s="8"/>
    </row>
    <row r="187" spans="1:11" ht="12.75">
      <c r="A187" t="s">
        <v>34</v>
      </c>
      <c r="B187" s="11">
        <v>249861</v>
      </c>
      <c r="C187" s="8">
        <v>252936</v>
      </c>
      <c r="D187" s="8">
        <v>261942</v>
      </c>
      <c r="E187" s="8">
        <v>273700</v>
      </c>
      <c r="F187" s="8">
        <v>287696</v>
      </c>
      <c r="G187" s="11">
        <v>323450</v>
      </c>
      <c r="H187" s="11">
        <v>324808</v>
      </c>
      <c r="I187" s="8">
        <v>323882</v>
      </c>
      <c r="J187" s="8">
        <v>324208</v>
      </c>
      <c r="K187" s="8"/>
    </row>
    <row r="188" spans="1:11" ht="12.75">
      <c r="A188" t="s">
        <v>35</v>
      </c>
      <c r="B188" s="11">
        <v>2586</v>
      </c>
      <c r="C188" s="11" t="s">
        <v>40</v>
      </c>
      <c r="D188" s="8">
        <v>2632</v>
      </c>
      <c r="E188" s="8">
        <v>3154</v>
      </c>
      <c r="F188" s="8">
        <v>3002</v>
      </c>
      <c r="G188" s="11">
        <v>3407</v>
      </c>
      <c r="H188" s="11">
        <v>3370</v>
      </c>
      <c r="I188" s="8">
        <v>3422</v>
      </c>
      <c r="J188" s="8">
        <v>3360</v>
      </c>
      <c r="K188" s="8"/>
    </row>
    <row r="189" spans="1:11" ht="12.75">
      <c r="A189" t="s">
        <v>24</v>
      </c>
      <c r="B189" s="11">
        <v>25459</v>
      </c>
      <c r="C189" s="8">
        <v>26256</v>
      </c>
      <c r="D189" s="8">
        <v>27821</v>
      </c>
      <c r="E189" s="8">
        <v>29280</v>
      </c>
      <c r="F189" s="8">
        <v>31002</v>
      </c>
      <c r="G189" s="8">
        <v>36379</v>
      </c>
      <c r="H189" s="8">
        <v>39254</v>
      </c>
      <c r="I189" s="8">
        <v>40393</v>
      </c>
      <c r="J189" s="8">
        <v>42471</v>
      </c>
      <c r="K189" s="8"/>
    </row>
    <row r="190" spans="1:11" ht="12.75">
      <c r="A190" t="s">
        <v>37</v>
      </c>
      <c r="B190" s="11">
        <v>1874</v>
      </c>
      <c r="C190" s="8">
        <v>1852</v>
      </c>
      <c r="D190" s="8">
        <v>1876</v>
      </c>
      <c r="E190" s="8">
        <v>1906</v>
      </c>
      <c r="F190" s="8">
        <v>1758</v>
      </c>
      <c r="G190" s="8">
        <v>1292</v>
      </c>
      <c r="H190" s="8">
        <v>1726</v>
      </c>
      <c r="I190" s="8">
        <v>1316</v>
      </c>
      <c r="J190" s="8">
        <v>1212</v>
      </c>
      <c r="K190" s="8"/>
    </row>
    <row r="191" spans="1:11" ht="12.75">
      <c r="A191" t="s">
        <v>26</v>
      </c>
      <c r="B191" s="11">
        <v>9871</v>
      </c>
      <c r="C191" s="8">
        <v>10756</v>
      </c>
      <c r="D191" s="8">
        <v>11557</v>
      </c>
      <c r="E191" s="8">
        <v>12548</v>
      </c>
      <c r="F191" s="8">
        <v>13692</v>
      </c>
      <c r="G191" s="8">
        <v>14707</v>
      </c>
      <c r="H191" s="8">
        <v>15785</v>
      </c>
      <c r="I191" s="8">
        <v>16625</v>
      </c>
      <c r="J191" s="8">
        <v>17200</v>
      </c>
      <c r="K191" s="8"/>
    </row>
    <row r="192" spans="2:11" ht="12.75"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2.75">
      <c r="A193" s="5" t="s">
        <v>38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2.75">
      <c r="A194" t="s">
        <v>31</v>
      </c>
      <c r="B194" s="11">
        <v>150637</v>
      </c>
      <c r="C194" s="11">
        <v>149104</v>
      </c>
      <c r="D194" s="8">
        <v>151846</v>
      </c>
      <c r="E194" s="8">
        <v>155358</v>
      </c>
      <c r="F194" s="8">
        <v>160645</v>
      </c>
      <c r="G194" s="8">
        <v>167231</v>
      </c>
      <c r="H194" s="8">
        <v>168282</v>
      </c>
      <c r="I194" s="8">
        <v>168310</v>
      </c>
      <c r="J194" s="8">
        <v>168146</v>
      </c>
      <c r="K194" s="8"/>
    </row>
    <row r="195" spans="1:11" ht="12.75">
      <c r="A195" t="s">
        <v>33</v>
      </c>
      <c r="B195" s="11">
        <v>70330</v>
      </c>
      <c r="C195" s="11">
        <v>72132</v>
      </c>
      <c r="D195" s="8">
        <v>73594</v>
      </c>
      <c r="E195" s="8">
        <v>79544</v>
      </c>
      <c r="F195" s="8">
        <v>84281</v>
      </c>
      <c r="G195" s="8">
        <v>107963</v>
      </c>
      <c r="H195" s="8">
        <v>111556</v>
      </c>
      <c r="I195" s="8">
        <v>111574</v>
      </c>
      <c r="J195" s="8">
        <v>110346</v>
      </c>
      <c r="K195" s="8"/>
    </row>
    <row r="196" spans="1:11" ht="12.75">
      <c r="A196" t="s">
        <v>34</v>
      </c>
      <c r="B196" s="8">
        <v>220967</v>
      </c>
      <c r="C196" s="8">
        <v>221236</v>
      </c>
      <c r="D196" s="8">
        <v>225440</v>
      </c>
      <c r="E196" s="8">
        <v>234902</v>
      </c>
      <c r="F196" s="8">
        <v>244926</v>
      </c>
      <c r="G196" s="8">
        <v>275194</v>
      </c>
      <c r="H196" s="8">
        <v>279838</v>
      </c>
      <c r="I196" s="8">
        <v>279884</v>
      </c>
      <c r="J196" s="8">
        <v>278492</v>
      </c>
      <c r="K196" s="8"/>
    </row>
    <row r="197" spans="1:11" ht="12.75">
      <c r="A197" t="s">
        <v>35</v>
      </c>
      <c r="B197" s="8">
        <v>2551</v>
      </c>
      <c r="C197" s="8">
        <v>2638</v>
      </c>
      <c r="D197" s="8">
        <v>2596</v>
      </c>
      <c r="E197" s="8">
        <v>3111</v>
      </c>
      <c r="F197" s="8">
        <v>2963</v>
      </c>
      <c r="G197" s="8">
        <v>3372</v>
      </c>
      <c r="H197" s="8">
        <v>3329</v>
      </c>
      <c r="I197" s="8">
        <v>3398</v>
      </c>
      <c r="J197" s="8">
        <v>3308</v>
      </c>
      <c r="K197" s="8"/>
    </row>
    <row r="198" spans="1:11" ht="12.75">
      <c r="A198" t="s">
        <v>24</v>
      </c>
      <c r="B198" s="8">
        <v>21627</v>
      </c>
      <c r="C198" s="8">
        <v>22064</v>
      </c>
      <c r="D198" s="8">
        <v>23145</v>
      </c>
      <c r="E198" s="8">
        <v>24392</v>
      </c>
      <c r="F198" s="8">
        <v>25676</v>
      </c>
      <c r="G198" s="8">
        <v>30563</v>
      </c>
      <c r="H198" s="8">
        <v>32826</v>
      </c>
      <c r="I198" s="8">
        <v>33619</v>
      </c>
      <c r="J198" s="8">
        <v>35199</v>
      </c>
      <c r="K198" s="8"/>
    </row>
    <row r="199" spans="1:11" ht="12.75">
      <c r="A199" t="s">
        <v>37</v>
      </c>
      <c r="B199" s="8">
        <v>1496</v>
      </c>
      <c r="C199" s="8">
        <v>1480</v>
      </c>
      <c r="D199" s="8">
        <v>1478</v>
      </c>
      <c r="E199" s="8">
        <v>1422</v>
      </c>
      <c r="F199" s="8">
        <v>1193</v>
      </c>
      <c r="G199" s="8">
        <v>799</v>
      </c>
      <c r="H199" s="8">
        <v>1237</v>
      </c>
      <c r="I199" s="8">
        <v>935</v>
      </c>
      <c r="J199" s="8">
        <v>888</v>
      </c>
      <c r="K199" s="8"/>
    </row>
    <row r="200" spans="1:11" ht="12.75">
      <c r="A200" t="s">
        <v>26</v>
      </c>
      <c r="B200" s="8">
        <v>2902</v>
      </c>
      <c r="C200" s="8">
        <v>3674</v>
      </c>
      <c r="D200" s="8">
        <v>4440</v>
      </c>
      <c r="E200" s="8">
        <v>5016</v>
      </c>
      <c r="F200" s="8">
        <v>5854</v>
      </c>
      <c r="G200" s="8">
        <v>6845</v>
      </c>
      <c r="H200" s="8">
        <v>7619</v>
      </c>
      <c r="I200" s="8">
        <v>8006</v>
      </c>
      <c r="J200" s="8">
        <v>7919</v>
      </c>
      <c r="K200" s="8"/>
    </row>
    <row r="201" spans="2:11" ht="12.75"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2.75">
      <c r="A202" s="5" t="s">
        <v>39</v>
      </c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.75">
      <c r="A203" t="s">
        <v>31</v>
      </c>
      <c r="B203" s="11">
        <v>19548</v>
      </c>
      <c r="C203" s="11">
        <v>19477</v>
      </c>
      <c r="D203" s="8">
        <v>20898</v>
      </c>
      <c r="E203" s="8">
        <v>22454</v>
      </c>
      <c r="F203" s="8">
        <v>23723</v>
      </c>
      <c r="G203" s="8">
        <v>24542</v>
      </c>
      <c r="H203" s="8">
        <v>24922</v>
      </c>
      <c r="I203" s="8">
        <v>25089</v>
      </c>
      <c r="J203" s="8">
        <v>25757</v>
      </c>
      <c r="K203" s="8"/>
    </row>
    <row r="204" spans="1:11" ht="12.75">
      <c r="A204" t="s">
        <v>33</v>
      </c>
      <c r="B204" s="11">
        <v>9346</v>
      </c>
      <c r="C204" s="11">
        <v>12223</v>
      </c>
      <c r="D204" s="8">
        <v>15604</v>
      </c>
      <c r="E204" s="8">
        <v>16344</v>
      </c>
      <c r="F204" s="8">
        <v>19047</v>
      </c>
      <c r="G204" s="8">
        <v>23714</v>
      </c>
      <c r="H204" s="8">
        <v>20048</v>
      </c>
      <c r="I204" s="8">
        <v>18909</v>
      </c>
      <c r="J204" s="8">
        <v>19959</v>
      </c>
      <c r="K204" s="8"/>
    </row>
    <row r="205" spans="1:11" ht="12.75">
      <c r="A205" t="s">
        <v>34</v>
      </c>
      <c r="B205" s="11">
        <v>28894</v>
      </c>
      <c r="C205" s="8">
        <v>31700</v>
      </c>
      <c r="D205" s="8">
        <v>36502</v>
      </c>
      <c r="E205" s="8">
        <v>38798</v>
      </c>
      <c r="F205" s="8">
        <v>42770</v>
      </c>
      <c r="G205" s="8">
        <v>48256</v>
      </c>
      <c r="H205" s="8">
        <v>44970</v>
      </c>
      <c r="I205" s="8">
        <v>43998</v>
      </c>
      <c r="J205" s="8">
        <v>45716</v>
      </c>
      <c r="K205" s="8"/>
    </row>
    <row r="206" spans="1:11" ht="12.75">
      <c r="A206" t="s">
        <v>35</v>
      </c>
      <c r="B206" s="11">
        <v>35</v>
      </c>
      <c r="C206" s="8">
        <v>36</v>
      </c>
      <c r="D206" s="8">
        <v>36</v>
      </c>
      <c r="E206" s="8">
        <v>43</v>
      </c>
      <c r="F206" s="8">
        <v>39</v>
      </c>
      <c r="G206" s="8">
        <v>35</v>
      </c>
      <c r="H206" s="8">
        <v>41</v>
      </c>
      <c r="I206" s="8">
        <v>24</v>
      </c>
      <c r="J206" s="8">
        <v>52</v>
      </c>
      <c r="K206" s="8"/>
    </row>
    <row r="207" spans="1:11" ht="12.75">
      <c r="A207" t="s">
        <v>24</v>
      </c>
      <c r="B207" s="11">
        <v>3832</v>
      </c>
      <c r="C207" s="8">
        <v>4192</v>
      </c>
      <c r="D207" s="8">
        <v>46476</v>
      </c>
      <c r="E207" s="8">
        <v>4888</v>
      </c>
      <c r="F207" s="8">
        <v>5326</v>
      </c>
      <c r="G207" s="8">
        <v>5816</v>
      </c>
      <c r="H207" s="8">
        <v>6428</v>
      </c>
      <c r="I207" s="8">
        <v>6774</v>
      </c>
      <c r="J207" s="8">
        <v>7272</v>
      </c>
      <c r="K207" s="8"/>
    </row>
    <row r="208" spans="1:11" ht="12.75">
      <c r="A208" t="s">
        <v>37</v>
      </c>
      <c r="B208" s="11">
        <v>378</v>
      </c>
      <c r="C208" s="8">
        <v>372</v>
      </c>
      <c r="D208" s="8">
        <v>398</v>
      </c>
      <c r="E208" s="8">
        <v>484</v>
      </c>
      <c r="F208" s="8">
        <v>565</v>
      </c>
      <c r="G208" s="8">
        <v>493</v>
      </c>
      <c r="H208" s="8">
        <v>489</v>
      </c>
      <c r="I208" s="8">
        <v>381</v>
      </c>
      <c r="J208" s="8">
        <v>324</v>
      </c>
      <c r="K208" s="8"/>
    </row>
    <row r="209" spans="1:11" ht="12.75">
      <c r="A209" t="s">
        <v>26</v>
      </c>
      <c r="B209" s="11">
        <v>6969</v>
      </c>
      <c r="C209" s="8">
        <v>7082</v>
      </c>
      <c r="D209" s="8">
        <v>7117</v>
      </c>
      <c r="E209" s="8">
        <v>7532</v>
      </c>
      <c r="F209" s="8">
        <v>7838</v>
      </c>
      <c r="G209" s="8">
        <v>7862</v>
      </c>
      <c r="H209" s="8">
        <v>8166</v>
      </c>
      <c r="I209" s="8">
        <v>8619</v>
      </c>
      <c r="J209" s="8">
        <v>9281</v>
      </c>
      <c r="K209" s="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&amp;C&amp;P(&amp;N)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8"/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7" width="9.7109375" style="0" customWidth="1"/>
    <col min="8" max="13" width="8.00390625" style="0" customWidth="1"/>
  </cols>
  <sheetData>
    <row r="1" ht="12.75">
      <c r="A1" s="1" t="s">
        <v>96</v>
      </c>
    </row>
    <row r="2" spans="1:7" ht="12.75">
      <c r="A2" s="2"/>
      <c r="B2" s="2"/>
      <c r="C2" s="2"/>
      <c r="D2" s="2"/>
      <c r="E2" s="2"/>
      <c r="F2" s="2"/>
      <c r="G2" s="38"/>
    </row>
    <row r="3" spans="1:7" ht="12.75">
      <c r="A3" s="21"/>
      <c r="B3" s="3" t="s">
        <v>97</v>
      </c>
      <c r="C3" s="3"/>
      <c r="D3" s="3"/>
      <c r="E3" s="3" t="s">
        <v>98</v>
      </c>
      <c r="F3" s="3"/>
      <c r="G3" s="3"/>
    </row>
    <row r="4" spans="2:7" ht="12.75">
      <c r="B4" t="s">
        <v>92</v>
      </c>
      <c r="C4" t="s">
        <v>94</v>
      </c>
      <c r="D4" t="s">
        <v>95</v>
      </c>
      <c r="E4" t="s">
        <v>92</v>
      </c>
      <c r="F4" t="s">
        <v>94</v>
      </c>
      <c r="G4" t="s">
        <v>95</v>
      </c>
    </row>
    <row r="5" spans="2:7" ht="12.75">
      <c r="B5" t="s">
        <v>93</v>
      </c>
      <c r="C5" t="s">
        <v>93</v>
      </c>
      <c r="D5" t="s">
        <v>93</v>
      </c>
      <c r="E5" t="s">
        <v>93</v>
      </c>
      <c r="F5" t="s">
        <v>93</v>
      </c>
      <c r="G5" t="s">
        <v>93</v>
      </c>
    </row>
    <row r="6" spans="1:7" ht="12.75">
      <c r="A6" s="2" t="s">
        <v>21</v>
      </c>
      <c r="B6" s="37"/>
      <c r="C6" s="37"/>
      <c r="D6" s="2"/>
      <c r="E6" s="2"/>
      <c r="F6" s="2"/>
      <c r="G6" s="2"/>
    </row>
    <row r="7" spans="1:7" ht="12.75">
      <c r="A7" s="41" t="s">
        <v>101</v>
      </c>
      <c r="B7" s="11">
        <v>111048</v>
      </c>
      <c r="C7" s="11">
        <v>116830</v>
      </c>
      <c r="D7" s="8">
        <f aca="true" t="shared" si="0" ref="D7:D22">SUM(B7:C7)</f>
        <v>227878</v>
      </c>
      <c r="E7" s="11">
        <v>85289</v>
      </c>
      <c r="F7" s="11">
        <v>94422</v>
      </c>
      <c r="G7" s="8">
        <f aca="true" t="shared" si="1" ref="G7:G22">SUM(E7:F7)</f>
        <v>179711</v>
      </c>
    </row>
    <row r="8" spans="1:7" ht="12.75">
      <c r="A8" s="41" t="s">
        <v>102</v>
      </c>
      <c r="B8" s="11">
        <v>113923</v>
      </c>
      <c r="C8" s="11">
        <v>122627</v>
      </c>
      <c r="D8" s="8">
        <f t="shared" si="0"/>
        <v>236550</v>
      </c>
      <c r="E8" s="8">
        <v>87714</v>
      </c>
      <c r="F8" s="8">
        <v>100579</v>
      </c>
      <c r="G8" s="8">
        <f t="shared" si="1"/>
        <v>188293</v>
      </c>
    </row>
    <row r="9" spans="1:7" ht="12.75">
      <c r="A9" s="41" t="s">
        <v>103</v>
      </c>
      <c r="B9" s="8">
        <v>123069</v>
      </c>
      <c r="C9" s="8">
        <v>133252</v>
      </c>
      <c r="D9" s="8">
        <f t="shared" si="0"/>
        <v>256321</v>
      </c>
      <c r="E9" s="8">
        <v>99065</v>
      </c>
      <c r="F9" s="8">
        <v>107768</v>
      </c>
      <c r="G9" s="8">
        <f t="shared" si="1"/>
        <v>206833</v>
      </c>
    </row>
    <row r="10" spans="1:7" ht="12.75">
      <c r="A10" s="41" t="s">
        <v>104</v>
      </c>
      <c r="B10" s="8">
        <v>127899</v>
      </c>
      <c r="C10" s="8">
        <v>135297</v>
      </c>
      <c r="D10" s="8">
        <f t="shared" si="0"/>
        <v>263196</v>
      </c>
      <c r="E10" s="8">
        <v>105155</v>
      </c>
      <c r="F10" s="8">
        <v>111409</v>
      </c>
      <c r="G10" s="8">
        <f t="shared" si="1"/>
        <v>216564</v>
      </c>
    </row>
    <row r="11" spans="1:7" ht="12.75">
      <c r="A11" s="41" t="s">
        <v>105</v>
      </c>
      <c r="B11" s="8">
        <v>136428</v>
      </c>
      <c r="C11" s="8">
        <v>148520</v>
      </c>
      <c r="D11" s="8">
        <f t="shared" si="0"/>
        <v>284948</v>
      </c>
      <c r="E11" s="8">
        <v>114393</v>
      </c>
      <c r="F11" s="8">
        <v>127313</v>
      </c>
      <c r="G11" s="8">
        <f t="shared" si="1"/>
        <v>241706</v>
      </c>
    </row>
    <row r="12" spans="1:7" ht="12.75">
      <c r="A12" s="41" t="s">
        <v>106</v>
      </c>
      <c r="B12" s="8">
        <v>145143</v>
      </c>
      <c r="C12" s="8">
        <v>161007</v>
      </c>
      <c r="D12" s="8">
        <f t="shared" si="0"/>
        <v>306150</v>
      </c>
      <c r="E12" s="8">
        <v>120793</v>
      </c>
      <c r="F12" s="8">
        <v>136913</v>
      </c>
      <c r="G12" s="8">
        <f t="shared" si="1"/>
        <v>257706</v>
      </c>
    </row>
    <row r="13" spans="1:7" ht="12.75">
      <c r="A13" s="41" t="s">
        <v>107</v>
      </c>
      <c r="B13" s="8">
        <v>150504</v>
      </c>
      <c r="C13" s="8">
        <v>166609</v>
      </c>
      <c r="D13" s="8">
        <f t="shared" si="0"/>
        <v>317113</v>
      </c>
      <c r="E13" s="8">
        <v>125163</v>
      </c>
      <c r="F13" s="8">
        <v>143772</v>
      </c>
      <c r="G13" s="8">
        <f t="shared" si="1"/>
        <v>268935</v>
      </c>
    </row>
    <row r="14" spans="1:7" ht="12.75">
      <c r="A14" s="41" t="s">
        <v>108</v>
      </c>
      <c r="B14" s="8">
        <v>161137</v>
      </c>
      <c r="C14" s="8">
        <v>178446</v>
      </c>
      <c r="D14" s="8">
        <f t="shared" si="0"/>
        <v>339583</v>
      </c>
      <c r="E14" s="8">
        <v>134788</v>
      </c>
      <c r="F14" s="8">
        <v>154484</v>
      </c>
      <c r="G14" s="8">
        <f t="shared" si="1"/>
        <v>289272</v>
      </c>
    </row>
    <row r="15" spans="1:7" ht="12.75">
      <c r="A15" s="41" t="s">
        <v>109</v>
      </c>
      <c r="B15" s="8">
        <v>177882</v>
      </c>
      <c r="C15" s="8">
        <v>187509</v>
      </c>
      <c r="D15" s="8">
        <f t="shared" si="0"/>
        <v>365391</v>
      </c>
      <c r="E15" s="8">
        <v>152979</v>
      </c>
      <c r="F15" s="8">
        <v>164014</v>
      </c>
      <c r="G15" s="8">
        <f t="shared" si="1"/>
        <v>316993</v>
      </c>
    </row>
    <row r="16" spans="1:7" ht="12.75">
      <c r="A16" s="41" t="s">
        <v>110</v>
      </c>
      <c r="B16" s="8">
        <v>173600</v>
      </c>
      <c r="C16" s="8">
        <v>182699</v>
      </c>
      <c r="D16" s="8">
        <f t="shared" si="0"/>
        <v>356299</v>
      </c>
      <c r="E16" s="8">
        <v>149242</v>
      </c>
      <c r="F16" s="8">
        <v>159220</v>
      </c>
      <c r="G16" s="8">
        <f t="shared" si="1"/>
        <v>308462</v>
      </c>
    </row>
    <row r="17" spans="1:7" ht="12.75">
      <c r="A17" s="41" t="s">
        <v>54</v>
      </c>
      <c r="B17" s="8">
        <v>189673</v>
      </c>
      <c r="C17" s="8">
        <v>193779</v>
      </c>
      <c r="D17" s="8">
        <f t="shared" si="0"/>
        <v>383452</v>
      </c>
      <c r="E17" s="8">
        <v>163875</v>
      </c>
      <c r="F17" s="8">
        <v>169506</v>
      </c>
      <c r="G17" s="8">
        <f t="shared" si="1"/>
        <v>333381</v>
      </c>
    </row>
    <row r="18" spans="1:7" ht="12.75">
      <c r="A18" s="41" t="s">
        <v>55</v>
      </c>
      <c r="B18" s="8">
        <v>202957</v>
      </c>
      <c r="C18" s="8">
        <v>206650</v>
      </c>
      <c r="D18" s="8">
        <f t="shared" si="0"/>
        <v>409607</v>
      </c>
      <c r="E18" s="8">
        <v>175994</v>
      </c>
      <c r="F18" s="8">
        <v>181759</v>
      </c>
      <c r="G18" s="8">
        <f t="shared" si="1"/>
        <v>357753</v>
      </c>
    </row>
    <row r="19" spans="1:7" ht="12.75">
      <c r="A19" s="41" t="s">
        <v>56</v>
      </c>
      <c r="B19" s="8">
        <v>209396</v>
      </c>
      <c r="C19" s="8">
        <v>209798</v>
      </c>
      <c r="D19" s="8">
        <f t="shared" si="0"/>
        <v>419194</v>
      </c>
      <c r="E19" s="8">
        <v>183242</v>
      </c>
      <c r="F19" s="8">
        <v>184396</v>
      </c>
      <c r="G19" s="8">
        <f t="shared" si="1"/>
        <v>367638</v>
      </c>
    </row>
    <row r="20" spans="1:7" ht="12.75">
      <c r="A20" s="41" t="s">
        <v>57</v>
      </c>
      <c r="B20" s="8">
        <v>193110</v>
      </c>
      <c r="C20" s="8">
        <v>187670</v>
      </c>
      <c r="D20" s="8">
        <f t="shared" si="0"/>
        <v>380780</v>
      </c>
      <c r="E20" s="8">
        <v>169900</v>
      </c>
      <c r="F20" s="8">
        <v>166850</v>
      </c>
      <c r="G20" s="8">
        <f t="shared" si="1"/>
        <v>336750</v>
      </c>
    </row>
    <row r="21" spans="1:10" ht="12.75">
      <c r="A21" s="41" t="s">
        <v>58</v>
      </c>
      <c r="B21" s="8">
        <v>191830</v>
      </c>
      <c r="C21" s="8">
        <v>189730</v>
      </c>
      <c r="D21" s="23">
        <f t="shared" si="0"/>
        <v>381560</v>
      </c>
      <c r="E21" s="8">
        <v>168770</v>
      </c>
      <c r="F21" s="8">
        <v>168640</v>
      </c>
      <c r="G21" s="8">
        <f t="shared" si="1"/>
        <v>337410</v>
      </c>
      <c r="J21" s="8"/>
    </row>
    <row r="22" spans="1:10" ht="12.75">
      <c r="A22" s="41" t="s">
        <v>59</v>
      </c>
      <c r="B22" s="8">
        <v>186600</v>
      </c>
      <c r="C22" s="8">
        <v>189260</v>
      </c>
      <c r="D22" s="8">
        <f t="shared" si="0"/>
        <v>375860</v>
      </c>
      <c r="E22" s="8">
        <v>165340</v>
      </c>
      <c r="F22" s="8">
        <v>168700</v>
      </c>
      <c r="G22" s="8">
        <f t="shared" si="1"/>
        <v>334040</v>
      </c>
      <c r="J22" s="8"/>
    </row>
    <row r="23" spans="1:10" ht="12.75">
      <c r="A23" s="41" t="s">
        <v>60</v>
      </c>
      <c r="B23" s="8">
        <v>189320</v>
      </c>
      <c r="C23" s="8">
        <v>187100</v>
      </c>
      <c r="D23" s="8">
        <f aca="true" t="shared" si="2" ref="D23:D28">SUM(B23:C23)</f>
        <v>376420</v>
      </c>
      <c r="E23" s="8">
        <v>168160</v>
      </c>
      <c r="F23" s="8">
        <v>167070</v>
      </c>
      <c r="G23" s="8">
        <f aca="true" t="shared" si="3" ref="G23:G28">SUM(E23:F23)</f>
        <v>335230</v>
      </c>
      <c r="J23" s="8"/>
    </row>
    <row r="24" spans="1:10" ht="12.75">
      <c r="A24" s="41" t="s">
        <v>61</v>
      </c>
      <c r="B24" s="8">
        <v>193080</v>
      </c>
      <c r="C24" s="8">
        <v>193780</v>
      </c>
      <c r="D24" s="8">
        <f t="shared" si="2"/>
        <v>386860</v>
      </c>
      <c r="E24" s="8">
        <v>173800</v>
      </c>
      <c r="F24" s="8">
        <v>175490</v>
      </c>
      <c r="G24" s="8">
        <f t="shared" si="3"/>
        <v>349290</v>
      </c>
      <c r="J24" s="8"/>
    </row>
    <row r="25" spans="1:10" ht="12.75">
      <c r="A25" s="41" t="s">
        <v>62</v>
      </c>
      <c r="B25" s="8">
        <v>220370</v>
      </c>
      <c r="C25" s="8">
        <v>216840</v>
      </c>
      <c r="D25" s="8">
        <f t="shared" si="2"/>
        <v>437210</v>
      </c>
      <c r="E25" s="8">
        <v>198540</v>
      </c>
      <c r="F25" s="8">
        <v>197300</v>
      </c>
      <c r="G25" s="8">
        <f t="shared" si="3"/>
        <v>395840</v>
      </c>
      <c r="J25" s="8"/>
    </row>
    <row r="26" spans="1:10" ht="12.75">
      <c r="A26" s="41" t="s">
        <v>63</v>
      </c>
      <c r="B26" s="8">
        <v>215550</v>
      </c>
      <c r="C26" s="8">
        <v>229390</v>
      </c>
      <c r="D26" s="8">
        <f t="shared" si="2"/>
        <v>444940</v>
      </c>
      <c r="E26" s="8">
        <v>194130</v>
      </c>
      <c r="F26" s="8">
        <v>209390</v>
      </c>
      <c r="G26" s="8">
        <f t="shared" si="3"/>
        <v>403520</v>
      </c>
      <c r="J26" s="8"/>
    </row>
    <row r="27" spans="1:10" ht="12.75">
      <c r="A27" s="41" t="s">
        <v>64</v>
      </c>
      <c r="B27" s="8">
        <v>213100</v>
      </c>
      <c r="C27" s="8">
        <v>229170</v>
      </c>
      <c r="D27" s="8">
        <f t="shared" si="2"/>
        <v>442270</v>
      </c>
      <c r="E27" s="8">
        <v>191560</v>
      </c>
      <c r="F27" s="8">
        <v>210120</v>
      </c>
      <c r="G27" s="8">
        <f t="shared" si="3"/>
        <v>401680</v>
      </c>
      <c r="J27" s="8"/>
    </row>
    <row r="28" spans="1:10" ht="12.75">
      <c r="A28" s="41" t="s">
        <v>65</v>
      </c>
      <c r="B28" s="8">
        <v>209450</v>
      </c>
      <c r="C28" s="8">
        <v>222100</v>
      </c>
      <c r="D28" s="8">
        <f t="shared" si="2"/>
        <v>431550</v>
      </c>
      <c r="E28" s="8">
        <v>188510</v>
      </c>
      <c r="F28" s="8">
        <v>203520</v>
      </c>
      <c r="G28" s="8">
        <f t="shared" si="3"/>
        <v>392030</v>
      </c>
      <c r="J28" s="8"/>
    </row>
    <row r="29" spans="1:10" ht="12.75">
      <c r="A29" s="41" t="s">
        <v>66</v>
      </c>
      <c r="B29" s="8">
        <v>206490</v>
      </c>
      <c r="C29" s="8">
        <v>215170</v>
      </c>
      <c r="D29" s="8">
        <f aca="true" t="shared" si="4" ref="D29:D36">SUM(B29:C29)</f>
        <v>421660</v>
      </c>
      <c r="E29" s="8">
        <v>184140</v>
      </c>
      <c r="F29" s="8">
        <v>195860</v>
      </c>
      <c r="G29" s="8">
        <f aca="true" t="shared" si="5" ref="G29:G36">SUM(E29:F29)</f>
        <v>380000</v>
      </c>
      <c r="J29" s="8"/>
    </row>
    <row r="30" spans="1:10" ht="12.75">
      <c r="A30" s="41" t="s">
        <v>67</v>
      </c>
      <c r="B30" s="8">
        <v>192060</v>
      </c>
      <c r="C30" s="8">
        <v>206940</v>
      </c>
      <c r="D30" s="8">
        <f t="shared" si="4"/>
        <v>399000</v>
      </c>
      <c r="E30" s="8">
        <v>171250</v>
      </c>
      <c r="F30" s="8">
        <v>189190</v>
      </c>
      <c r="G30" s="8">
        <f t="shared" si="5"/>
        <v>360440</v>
      </c>
      <c r="J30" s="8"/>
    </row>
    <row r="31" spans="1:10" ht="12.75">
      <c r="A31" s="41" t="s">
        <v>68</v>
      </c>
      <c r="B31" s="8">
        <v>190400</v>
      </c>
      <c r="C31" s="8">
        <v>208130</v>
      </c>
      <c r="D31" s="8">
        <f t="shared" si="4"/>
        <v>398530</v>
      </c>
      <c r="E31" s="8">
        <v>169920</v>
      </c>
      <c r="F31" s="8">
        <v>190480</v>
      </c>
      <c r="G31" s="8">
        <f t="shared" si="5"/>
        <v>360400</v>
      </c>
      <c r="J31" s="8"/>
    </row>
    <row r="32" spans="1:7" ht="12.75">
      <c r="A32" s="41" t="s">
        <v>69</v>
      </c>
      <c r="B32" s="8">
        <v>194880</v>
      </c>
      <c r="C32" s="8">
        <v>217110</v>
      </c>
      <c r="D32" s="8">
        <f t="shared" si="4"/>
        <v>411990</v>
      </c>
      <c r="E32" s="8">
        <v>174220</v>
      </c>
      <c r="F32" s="8">
        <v>197580</v>
      </c>
      <c r="G32" s="8">
        <f t="shared" si="5"/>
        <v>371800</v>
      </c>
    </row>
    <row r="33" spans="1:7" ht="12.75">
      <c r="A33" s="41" t="s">
        <v>70</v>
      </c>
      <c r="B33" s="8">
        <v>202730</v>
      </c>
      <c r="C33" s="8">
        <v>231040</v>
      </c>
      <c r="D33" s="8">
        <f t="shared" si="4"/>
        <v>433770</v>
      </c>
      <c r="E33" s="8">
        <v>181840</v>
      </c>
      <c r="F33" s="8">
        <v>210620</v>
      </c>
      <c r="G33" s="8">
        <f t="shared" si="5"/>
        <v>392460</v>
      </c>
    </row>
    <row r="34" spans="1:7" ht="12.75">
      <c r="A34" s="41" t="s">
        <v>71</v>
      </c>
      <c r="B34" s="8">
        <v>219700</v>
      </c>
      <c r="C34" s="8">
        <v>243860</v>
      </c>
      <c r="D34" s="8">
        <f t="shared" si="4"/>
        <v>463560</v>
      </c>
      <c r="E34" s="8">
        <v>198700</v>
      </c>
      <c r="F34" s="8">
        <v>223840</v>
      </c>
      <c r="G34" s="8">
        <f t="shared" si="5"/>
        <v>422540</v>
      </c>
    </row>
    <row r="35" spans="1:7" ht="12.75">
      <c r="A35" s="41" t="s">
        <v>72</v>
      </c>
      <c r="B35" s="11" t="s">
        <v>32</v>
      </c>
      <c r="C35" s="11" t="s">
        <v>32</v>
      </c>
      <c r="D35" s="11" t="s">
        <v>32</v>
      </c>
      <c r="E35" s="11" t="s">
        <v>32</v>
      </c>
      <c r="F35" s="11" t="s">
        <v>32</v>
      </c>
      <c r="G35" s="11" t="s">
        <v>32</v>
      </c>
    </row>
    <row r="36" spans="1:7" ht="12.75">
      <c r="A36" s="41" t="s">
        <v>73</v>
      </c>
      <c r="B36" s="8">
        <v>244170</v>
      </c>
      <c r="C36" s="8">
        <v>269440</v>
      </c>
      <c r="D36" s="8">
        <f t="shared" si="4"/>
        <v>513610</v>
      </c>
      <c r="E36" s="8">
        <v>220390</v>
      </c>
      <c r="F36" s="8">
        <v>247400</v>
      </c>
      <c r="G36" s="8">
        <f t="shared" si="5"/>
        <v>467790</v>
      </c>
    </row>
    <row r="37" spans="1:7" ht="12.75">
      <c r="A37" s="41" t="s">
        <v>74</v>
      </c>
      <c r="B37" s="8">
        <v>295000</v>
      </c>
      <c r="C37" s="8">
        <v>310000</v>
      </c>
      <c r="D37" s="8">
        <v>605000</v>
      </c>
      <c r="E37" s="11" t="s">
        <v>32</v>
      </c>
      <c r="F37" s="11" t="s">
        <v>32</v>
      </c>
      <c r="G37" s="11" t="s">
        <v>32</v>
      </c>
    </row>
    <row r="38" spans="1:7" ht="12.75">
      <c r="A38" s="41" t="s">
        <v>75</v>
      </c>
      <c r="B38" s="8">
        <v>300000</v>
      </c>
      <c r="C38" s="8">
        <v>318000</v>
      </c>
      <c r="D38" s="8">
        <f aca="true" t="shared" si="6" ref="D38:D43">SUM(B38:C38)</f>
        <v>618000</v>
      </c>
      <c r="E38" s="11" t="s">
        <v>32</v>
      </c>
      <c r="F38" s="11" t="s">
        <v>32</v>
      </c>
      <c r="G38" s="11" t="s">
        <v>32</v>
      </c>
    </row>
    <row r="39" spans="1:7" ht="12.75">
      <c r="A39" s="41" t="s">
        <v>76</v>
      </c>
      <c r="B39" s="8">
        <v>294000</v>
      </c>
      <c r="C39" s="8">
        <v>303000</v>
      </c>
      <c r="D39" s="8">
        <f t="shared" si="6"/>
        <v>597000</v>
      </c>
      <c r="E39" s="11" t="s">
        <v>32</v>
      </c>
      <c r="F39" s="11" t="s">
        <v>32</v>
      </c>
      <c r="G39" s="11" t="s">
        <v>32</v>
      </c>
    </row>
    <row r="40" spans="1:8" ht="12.75">
      <c r="A40" s="41" t="s">
        <v>77</v>
      </c>
      <c r="B40" s="11">
        <v>236000</v>
      </c>
      <c r="C40" s="11">
        <v>303000</v>
      </c>
      <c r="D40" s="8">
        <f t="shared" si="6"/>
        <v>539000</v>
      </c>
      <c r="E40" s="11" t="s">
        <v>32</v>
      </c>
      <c r="F40" s="11" t="s">
        <v>32</v>
      </c>
      <c r="G40" s="11" t="s">
        <v>32</v>
      </c>
      <c r="H40" s="8"/>
    </row>
    <row r="41" spans="1:7" ht="12.75">
      <c r="A41" s="41" t="s">
        <v>78</v>
      </c>
      <c r="B41" s="8">
        <v>240000</v>
      </c>
      <c r="C41" s="8">
        <v>301000</v>
      </c>
      <c r="D41" s="8">
        <f t="shared" si="6"/>
        <v>541000</v>
      </c>
      <c r="E41" s="11" t="s">
        <v>32</v>
      </c>
      <c r="F41" s="11" t="s">
        <v>32</v>
      </c>
      <c r="G41" s="11" t="s">
        <v>32</v>
      </c>
    </row>
    <row r="42" spans="1:7" ht="12.75">
      <c r="A42" s="41" t="s">
        <v>79</v>
      </c>
      <c r="B42" s="8">
        <v>235000</v>
      </c>
      <c r="C42" s="8">
        <v>306000</v>
      </c>
      <c r="D42" s="8">
        <f t="shared" si="6"/>
        <v>541000</v>
      </c>
      <c r="E42" s="11" t="s">
        <v>32</v>
      </c>
      <c r="F42" s="11" t="s">
        <v>32</v>
      </c>
      <c r="G42" s="11" t="s">
        <v>32</v>
      </c>
    </row>
    <row r="43" spans="1:7" ht="12.75">
      <c r="A43" s="41" t="s">
        <v>80</v>
      </c>
      <c r="B43" s="8">
        <v>238000</v>
      </c>
      <c r="C43" s="8">
        <v>303000</v>
      </c>
      <c r="D43" s="8">
        <f t="shared" si="6"/>
        <v>541000</v>
      </c>
      <c r="E43" s="11" t="s">
        <v>32</v>
      </c>
      <c r="F43" s="11" t="s">
        <v>32</v>
      </c>
      <c r="G43" s="11" t="s">
        <v>32</v>
      </c>
    </row>
    <row r="44" spans="1:7" ht="12.75">
      <c r="A44" s="41" t="s">
        <v>81</v>
      </c>
      <c r="B44" s="8">
        <v>239000</v>
      </c>
      <c r="C44" s="8">
        <v>306000</v>
      </c>
      <c r="D44" s="8">
        <f>SUM(B44:C44)</f>
        <v>545000</v>
      </c>
      <c r="E44" s="11" t="s">
        <v>32</v>
      </c>
      <c r="F44" s="11" t="s">
        <v>32</v>
      </c>
      <c r="G44" s="11" t="s">
        <v>32</v>
      </c>
    </row>
    <row r="45" spans="1:7" ht="12.75">
      <c r="A45" s="41" t="s">
        <v>82</v>
      </c>
      <c r="B45" s="8">
        <v>239000</v>
      </c>
      <c r="C45" s="8">
        <v>311000</v>
      </c>
      <c r="D45" s="8">
        <f aca="true" t="shared" si="7" ref="D45:D50">SUM(B45:C45)</f>
        <v>550000</v>
      </c>
      <c r="E45" s="11" t="s">
        <v>32</v>
      </c>
      <c r="F45" s="11" t="s">
        <v>32</v>
      </c>
      <c r="G45" s="11" t="s">
        <v>32</v>
      </c>
    </row>
    <row r="46" spans="1:7" ht="12.75">
      <c r="A46" s="41" t="s">
        <v>83</v>
      </c>
      <c r="B46" s="8">
        <v>234500</v>
      </c>
      <c r="C46" s="8">
        <v>309000</v>
      </c>
      <c r="D46" s="8">
        <f t="shared" si="7"/>
        <v>543500</v>
      </c>
      <c r="E46" s="11" t="s">
        <v>32</v>
      </c>
      <c r="F46" s="11" t="s">
        <v>32</v>
      </c>
      <c r="G46" s="11" t="s">
        <v>32</v>
      </c>
    </row>
    <row r="47" spans="1:7" ht="12.75">
      <c r="A47" s="41" t="s">
        <v>84</v>
      </c>
      <c r="B47" s="8">
        <v>239000</v>
      </c>
      <c r="C47" s="8">
        <v>319000</v>
      </c>
      <c r="D47" s="8">
        <f t="shared" si="7"/>
        <v>558000</v>
      </c>
      <c r="E47" s="11" t="s">
        <v>32</v>
      </c>
      <c r="F47" s="11" t="s">
        <v>32</v>
      </c>
      <c r="G47" s="11" t="s">
        <v>32</v>
      </c>
    </row>
    <row r="48" spans="1:7" ht="12.75">
      <c r="A48" s="41" t="s">
        <v>85</v>
      </c>
      <c r="B48" s="8">
        <v>249000</v>
      </c>
      <c r="C48" s="8">
        <v>321000</v>
      </c>
      <c r="D48" s="8">
        <f t="shared" si="7"/>
        <v>570000</v>
      </c>
      <c r="E48" s="11" t="s">
        <v>32</v>
      </c>
      <c r="F48" s="11" t="s">
        <v>32</v>
      </c>
      <c r="G48" s="11" t="s">
        <v>32</v>
      </c>
    </row>
    <row r="49" spans="1:7" ht="12.75">
      <c r="A49" s="41" t="s">
        <v>86</v>
      </c>
      <c r="B49" s="8">
        <v>249500</v>
      </c>
      <c r="C49" s="8">
        <v>323000</v>
      </c>
      <c r="D49" s="8">
        <f t="shared" si="7"/>
        <v>572500</v>
      </c>
      <c r="E49" s="11" t="s">
        <v>32</v>
      </c>
      <c r="F49" s="11" t="s">
        <v>32</v>
      </c>
      <c r="G49" s="11" t="s">
        <v>32</v>
      </c>
    </row>
    <row r="50" spans="1:7" ht="12.75">
      <c r="A50" s="41" t="s">
        <v>87</v>
      </c>
      <c r="B50" s="8">
        <v>246000</v>
      </c>
      <c r="C50" s="8">
        <v>323000</v>
      </c>
      <c r="D50" s="8">
        <f t="shared" si="7"/>
        <v>569000</v>
      </c>
      <c r="E50" s="11" t="s">
        <v>32</v>
      </c>
      <c r="F50" s="11" t="s">
        <v>32</v>
      </c>
      <c r="G50" s="11" t="s">
        <v>32</v>
      </c>
    </row>
    <row r="51" spans="1:7" ht="12.75">
      <c r="A51" s="41" t="s">
        <v>88</v>
      </c>
      <c r="B51" s="8">
        <v>245500</v>
      </c>
      <c r="C51" s="8">
        <v>312000</v>
      </c>
      <c r="D51" s="8">
        <v>557500</v>
      </c>
      <c r="E51" s="11" t="s">
        <v>32</v>
      </c>
      <c r="F51" s="11" t="s">
        <v>32</v>
      </c>
      <c r="G51" s="11" t="s">
        <v>32</v>
      </c>
    </row>
    <row r="52" spans="1:7" ht="12.75">
      <c r="A52" s="41" t="s">
        <v>89</v>
      </c>
      <c r="B52" s="8"/>
      <c r="C52" s="8"/>
      <c r="D52" s="8"/>
      <c r="E52" s="8"/>
      <c r="F52" s="8"/>
      <c r="G52" s="8"/>
    </row>
    <row r="54" ht="12.75">
      <c r="A54" t="s">
        <v>99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9"/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7" width="12.7109375" style="0" customWidth="1"/>
  </cols>
  <sheetData>
    <row r="1" spans="1:6" ht="12.75">
      <c r="A1" s="28" t="s">
        <v>53</v>
      </c>
      <c r="B1" s="28"/>
      <c r="C1" s="28"/>
      <c r="D1" s="28"/>
      <c r="E1" s="28"/>
      <c r="F1" s="32" t="s">
        <v>51</v>
      </c>
    </row>
    <row r="2" spans="1:7" ht="15.75" thickBot="1">
      <c r="A2" s="29"/>
      <c r="B2" s="30" t="s">
        <v>45</v>
      </c>
      <c r="C2" s="30"/>
      <c r="D2" s="30"/>
      <c r="E2" s="30"/>
      <c r="F2" s="30"/>
      <c r="G2" s="30"/>
    </row>
    <row r="3" spans="2:7" ht="12.75">
      <c r="B3" s="2" t="s">
        <v>46</v>
      </c>
      <c r="C3" s="2"/>
      <c r="D3" s="2"/>
      <c r="E3" s="2" t="s">
        <v>47</v>
      </c>
      <c r="F3" s="34"/>
      <c r="G3" s="2"/>
    </row>
    <row r="4" spans="2:7" ht="12.75">
      <c r="B4" s="2" t="s">
        <v>48</v>
      </c>
      <c r="C4" s="2" t="s">
        <v>49</v>
      </c>
      <c r="D4" s="2" t="s">
        <v>50</v>
      </c>
      <c r="E4" s="2" t="s">
        <v>48</v>
      </c>
      <c r="F4" s="2" t="s">
        <v>49</v>
      </c>
      <c r="G4" s="2" t="s">
        <v>50</v>
      </c>
    </row>
    <row r="5" spans="1:7" ht="12.75">
      <c r="A5" s="2" t="s">
        <v>21</v>
      </c>
      <c r="B5" s="31"/>
      <c r="C5" s="31"/>
      <c r="D5" s="31"/>
      <c r="E5" s="31"/>
      <c r="F5" s="31"/>
      <c r="G5" s="31"/>
    </row>
    <row r="6" spans="1:7" ht="12.75">
      <c r="A6" s="36" t="s">
        <v>54</v>
      </c>
      <c r="B6" s="35">
        <v>1631</v>
      </c>
      <c r="C6" s="35">
        <v>19262</v>
      </c>
      <c r="D6" s="35">
        <v>368583</v>
      </c>
      <c r="E6" s="35">
        <v>1630</v>
      </c>
      <c r="F6" s="35">
        <v>16731</v>
      </c>
      <c r="G6" s="35">
        <v>358456</v>
      </c>
    </row>
    <row r="7" spans="1:7" ht="12.75">
      <c r="A7" s="36" t="s">
        <v>55</v>
      </c>
      <c r="B7" s="35">
        <v>1766</v>
      </c>
      <c r="C7" s="35">
        <v>29600</v>
      </c>
      <c r="D7" s="35">
        <v>401950</v>
      </c>
      <c r="E7" s="35">
        <v>1767</v>
      </c>
      <c r="F7" s="35">
        <v>28687</v>
      </c>
      <c r="G7" s="35">
        <v>398456</v>
      </c>
    </row>
    <row r="8" spans="1:7" ht="12.75">
      <c r="A8" s="36" t="s">
        <v>56</v>
      </c>
      <c r="B8" s="35">
        <v>1958</v>
      </c>
      <c r="C8" s="35">
        <v>37887</v>
      </c>
      <c r="D8" s="35">
        <v>468073</v>
      </c>
      <c r="E8" s="35">
        <v>1959</v>
      </c>
      <c r="F8" s="35">
        <v>38268</v>
      </c>
      <c r="G8" s="35">
        <v>468731</v>
      </c>
    </row>
    <row r="9" spans="1:7" ht="12.75">
      <c r="A9" s="36" t="s">
        <v>57</v>
      </c>
      <c r="B9" s="35">
        <v>2180</v>
      </c>
      <c r="C9" s="35">
        <v>40574</v>
      </c>
      <c r="D9" s="35">
        <v>544329</v>
      </c>
      <c r="E9" s="35">
        <v>2191</v>
      </c>
      <c r="F9" s="35">
        <v>42274</v>
      </c>
      <c r="G9" s="35">
        <v>557533</v>
      </c>
    </row>
    <row r="10" spans="1:7" ht="12.75">
      <c r="A10" s="36" t="s">
        <v>58</v>
      </c>
      <c r="B10" s="35">
        <v>3254</v>
      </c>
      <c r="C10" s="35">
        <v>50538</v>
      </c>
      <c r="D10" s="35">
        <v>903861</v>
      </c>
      <c r="E10" s="35">
        <v>3273</v>
      </c>
      <c r="F10" s="35">
        <v>50811</v>
      </c>
      <c r="G10" s="35">
        <v>912341</v>
      </c>
    </row>
    <row r="11" spans="1:7" ht="12.75">
      <c r="A11" s="36" t="s">
        <v>59</v>
      </c>
      <c r="B11" s="35">
        <v>4091</v>
      </c>
      <c r="C11" s="35">
        <v>85484</v>
      </c>
      <c r="D11" s="35">
        <v>1313682</v>
      </c>
      <c r="E11" s="35">
        <v>4200</v>
      </c>
      <c r="F11" s="35">
        <v>81868</v>
      </c>
      <c r="G11" s="35">
        <v>1312333</v>
      </c>
    </row>
    <row r="12" spans="1:7" ht="12.75">
      <c r="A12" s="36" t="s">
        <v>60</v>
      </c>
      <c r="B12" s="35">
        <v>3927</v>
      </c>
      <c r="C12" s="35">
        <v>104231</v>
      </c>
      <c r="D12" s="35">
        <v>1317824</v>
      </c>
      <c r="E12" s="35">
        <v>3896</v>
      </c>
      <c r="F12" s="35">
        <v>101186</v>
      </c>
      <c r="G12" s="35">
        <v>1330080</v>
      </c>
    </row>
    <row r="13" spans="1:7" ht="12.75">
      <c r="A13" s="36" t="s">
        <v>61</v>
      </c>
      <c r="B13" s="35">
        <v>3831</v>
      </c>
      <c r="C13" s="35">
        <v>100199</v>
      </c>
      <c r="D13" s="35">
        <v>1369186</v>
      </c>
      <c r="E13" s="35">
        <v>3831</v>
      </c>
      <c r="F13" s="35">
        <v>97102</v>
      </c>
      <c r="G13" s="35">
        <v>1372075</v>
      </c>
    </row>
    <row r="14" spans="1:7" ht="12.75">
      <c r="A14" s="36" t="s">
        <v>62</v>
      </c>
      <c r="B14" s="35">
        <v>3233</v>
      </c>
      <c r="C14" s="35">
        <v>113523</v>
      </c>
      <c r="D14" s="35">
        <v>1350371</v>
      </c>
      <c r="E14" s="35">
        <v>3227</v>
      </c>
      <c r="F14" s="35">
        <v>109636</v>
      </c>
      <c r="G14" s="35">
        <v>1352653</v>
      </c>
    </row>
    <row r="15" spans="1:7" ht="12.75">
      <c r="A15" s="36" t="s">
        <v>63</v>
      </c>
      <c r="B15" s="35">
        <v>3066</v>
      </c>
      <c r="C15" s="35">
        <v>114390</v>
      </c>
      <c r="D15" s="35">
        <v>1379972</v>
      </c>
      <c r="E15" s="35">
        <v>3062</v>
      </c>
      <c r="F15" s="35">
        <v>109217</v>
      </c>
      <c r="G15" s="35">
        <v>1368093</v>
      </c>
    </row>
    <row r="16" spans="1:7" ht="12.75">
      <c r="A16" s="36" t="s">
        <v>64</v>
      </c>
      <c r="B16" s="35">
        <v>3275</v>
      </c>
      <c r="C16" s="35">
        <v>124779</v>
      </c>
      <c r="D16" s="35">
        <v>1523892</v>
      </c>
      <c r="E16" s="35">
        <v>3266</v>
      </c>
      <c r="F16" s="35">
        <v>122599</v>
      </c>
      <c r="G16" s="35">
        <v>1513956</v>
      </c>
    </row>
    <row r="17" spans="1:7" ht="12.75">
      <c r="A17" s="36" t="s">
        <v>65</v>
      </c>
      <c r="B17" s="35">
        <v>3339</v>
      </c>
      <c r="C17" s="35">
        <v>150171</v>
      </c>
      <c r="D17" s="35">
        <v>1630260</v>
      </c>
      <c r="E17" s="35">
        <v>3350</v>
      </c>
      <c r="F17" s="35">
        <v>142822</v>
      </c>
      <c r="G17" s="35">
        <v>1643162</v>
      </c>
    </row>
    <row r="18" spans="1:7" ht="12.75">
      <c r="A18" s="36" t="s">
        <v>66</v>
      </c>
      <c r="B18" s="35">
        <v>2947</v>
      </c>
      <c r="C18" s="35">
        <v>141450</v>
      </c>
      <c r="D18" s="35">
        <v>1628321</v>
      </c>
      <c r="E18" s="35">
        <v>2943</v>
      </c>
      <c r="F18" s="35">
        <v>137546</v>
      </c>
      <c r="G18" s="35">
        <v>1612131</v>
      </c>
    </row>
    <row r="19" spans="1:7" ht="12.75">
      <c r="A19" s="36" t="s">
        <v>67</v>
      </c>
      <c r="B19" s="35">
        <v>3125</v>
      </c>
      <c r="C19" s="35">
        <v>165363</v>
      </c>
      <c r="D19" s="35">
        <v>1935710</v>
      </c>
      <c r="E19" s="35">
        <v>3122</v>
      </c>
      <c r="F19" s="35">
        <v>161007</v>
      </c>
      <c r="G19" s="35">
        <v>1903748</v>
      </c>
    </row>
    <row r="20" spans="1:7" ht="12.75">
      <c r="A20" s="36" t="s">
        <v>68</v>
      </c>
      <c r="B20" s="35">
        <v>3041</v>
      </c>
      <c r="C20" s="35">
        <v>163835</v>
      </c>
      <c r="D20" s="35">
        <v>1942292</v>
      </c>
      <c r="E20" s="35">
        <v>3039</v>
      </c>
      <c r="F20" s="35">
        <v>161370</v>
      </c>
      <c r="G20" s="35">
        <v>1916615</v>
      </c>
    </row>
    <row r="21" spans="1:7" ht="12.75">
      <c r="A21" s="36" t="s">
        <v>69</v>
      </c>
      <c r="B21" s="35">
        <v>2985</v>
      </c>
      <c r="C21" s="35">
        <v>172057</v>
      </c>
      <c r="D21" s="35">
        <v>2043324</v>
      </c>
      <c r="E21" s="35">
        <v>2982</v>
      </c>
      <c r="F21" s="35">
        <v>168501</v>
      </c>
      <c r="G21" s="35">
        <v>2016787</v>
      </c>
    </row>
    <row r="22" spans="1:7" ht="12.75">
      <c r="A22" s="36" t="s">
        <v>70</v>
      </c>
      <c r="B22" s="35">
        <v>3064</v>
      </c>
      <c r="C22" s="35">
        <v>168736</v>
      </c>
      <c r="D22" s="35">
        <v>2068128</v>
      </c>
      <c r="E22" s="35">
        <v>3063</v>
      </c>
      <c r="F22" s="35">
        <v>167200</v>
      </c>
      <c r="G22" s="35">
        <v>2057596</v>
      </c>
    </row>
    <row r="23" spans="1:7" ht="12.75">
      <c r="A23" s="36" t="s">
        <v>71</v>
      </c>
      <c r="B23" s="35">
        <v>2957</v>
      </c>
      <c r="C23" s="35">
        <v>175282</v>
      </c>
      <c r="D23" s="35">
        <v>2220966</v>
      </c>
      <c r="E23" s="35">
        <v>2950</v>
      </c>
      <c r="F23" s="35">
        <v>174529</v>
      </c>
      <c r="G23" s="35">
        <v>2223117</v>
      </c>
    </row>
    <row r="24" spans="1:7" ht="12.75">
      <c r="A24" s="36" t="s">
        <v>72</v>
      </c>
      <c r="B24" s="35">
        <v>2870</v>
      </c>
      <c r="C24" s="35">
        <v>192537</v>
      </c>
      <c r="D24" s="35">
        <v>2423999</v>
      </c>
      <c r="E24" s="35">
        <v>2872</v>
      </c>
      <c r="F24" s="35">
        <v>191881</v>
      </c>
      <c r="G24" s="35">
        <v>2446060</v>
      </c>
    </row>
    <row r="25" spans="1:7" ht="12.75">
      <c r="A25" s="36" t="s">
        <v>73</v>
      </c>
      <c r="B25" s="35">
        <v>2912</v>
      </c>
      <c r="C25" s="35">
        <v>208877</v>
      </c>
      <c r="D25" s="35">
        <v>2472355</v>
      </c>
      <c r="E25" s="35">
        <v>2912</v>
      </c>
      <c r="F25" s="35">
        <v>198922</v>
      </c>
      <c r="G25" s="35">
        <v>2438555</v>
      </c>
    </row>
    <row r="26" spans="1:7" ht="12.75">
      <c r="A26" s="36" t="s">
        <v>74</v>
      </c>
      <c r="B26" s="35">
        <v>2912</v>
      </c>
      <c r="C26" s="35">
        <v>199289</v>
      </c>
      <c r="D26" s="35">
        <v>2586098</v>
      </c>
      <c r="E26" s="35">
        <v>2903</v>
      </c>
      <c r="F26" s="35">
        <v>201091</v>
      </c>
      <c r="G26" s="35">
        <v>2563487</v>
      </c>
    </row>
    <row r="27" spans="1:7" ht="12.75">
      <c r="A27" s="36" t="s">
        <v>75</v>
      </c>
      <c r="B27" s="35">
        <v>2313</v>
      </c>
      <c r="C27" s="35">
        <v>230141</v>
      </c>
      <c r="D27" s="35">
        <v>3023810</v>
      </c>
      <c r="E27" s="35">
        <v>3218</v>
      </c>
      <c r="F27" s="35">
        <v>226692</v>
      </c>
      <c r="G27" s="35">
        <v>2975996</v>
      </c>
    </row>
    <row r="28" spans="1:7" ht="12.75">
      <c r="A28" s="36" t="s">
        <v>76</v>
      </c>
      <c r="B28" s="35">
        <v>3613</v>
      </c>
      <c r="C28" s="35">
        <v>249483</v>
      </c>
      <c r="D28" s="35">
        <v>3252724</v>
      </c>
      <c r="E28" s="35">
        <v>3612</v>
      </c>
      <c r="F28" s="35">
        <v>262589</v>
      </c>
      <c r="G28" s="35">
        <v>3185550</v>
      </c>
    </row>
    <row r="29" spans="1:7" ht="12.75">
      <c r="A29" s="36" t="s">
        <v>77</v>
      </c>
      <c r="B29" s="33">
        <v>3424</v>
      </c>
      <c r="C29" s="33">
        <v>263975</v>
      </c>
      <c r="D29" s="33">
        <v>3555174</v>
      </c>
      <c r="E29" s="33">
        <v>3424</v>
      </c>
      <c r="F29" s="33">
        <v>257791</v>
      </c>
      <c r="G29" s="33">
        <v>3499073</v>
      </c>
    </row>
    <row r="30" spans="1:7" ht="12.75">
      <c r="A30" s="36" t="s">
        <v>78</v>
      </c>
      <c r="B30" s="8">
        <v>3280</v>
      </c>
      <c r="C30" s="8">
        <v>289942</v>
      </c>
      <c r="D30" s="8">
        <v>3471601</v>
      </c>
      <c r="E30" s="8">
        <v>3280</v>
      </c>
      <c r="F30" s="8">
        <v>293408</v>
      </c>
      <c r="G30" s="8">
        <v>3445710</v>
      </c>
    </row>
    <row r="31" spans="1:7" ht="12.75">
      <c r="A31" s="36" t="s">
        <v>79</v>
      </c>
      <c r="B31" s="8">
        <v>3176</v>
      </c>
      <c r="C31" s="8">
        <v>295922</v>
      </c>
      <c r="D31" s="8">
        <v>3652771</v>
      </c>
      <c r="E31" s="8">
        <v>3176</v>
      </c>
      <c r="F31" s="8">
        <v>294450</v>
      </c>
      <c r="G31" s="8">
        <v>3662434</v>
      </c>
    </row>
    <row r="32" spans="1:7" ht="12.75">
      <c r="A32" s="36" t="s">
        <v>80</v>
      </c>
      <c r="B32" s="8">
        <v>3100</v>
      </c>
      <c r="C32" s="8">
        <v>296350</v>
      </c>
      <c r="D32" s="8">
        <v>3355465</v>
      </c>
      <c r="E32" s="8">
        <v>3100</v>
      </c>
      <c r="F32" s="8">
        <v>299140</v>
      </c>
      <c r="G32" s="8">
        <v>3373806</v>
      </c>
    </row>
    <row r="33" spans="1:7" ht="12.75">
      <c r="A33" s="36" t="s">
        <v>81</v>
      </c>
      <c r="B33" s="8">
        <v>3484</v>
      </c>
      <c r="C33" s="8">
        <v>306639</v>
      </c>
      <c r="D33" s="8">
        <v>3344629</v>
      </c>
      <c r="E33" s="11" t="s">
        <v>32</v>
      </c>
      <c r="F33" s="8">
        <v>314904</v>
      </c>
      <c r="G33" s="8">
        <v>3365272</v>
      </c>
    </row>
    <row r="34" spans="1:7" ht="12.75">
      <c r="A34" s="36" t="s">
        <v>82</v>
      </c>
      <c r="B34" s="8">
        <v>3131</v>
      </c>
      <c r="C34" s="8">
        <v>303423</v>
      </c>
      <c r="D34" s="8">
        <v>3289888</v>
      </c>
      <c r="E34" s="11" t="s">
        <v>32</v>
      </c>
      <c r="F34" s="8">
        <v>312198</v>
      </c>
      <c r="G34" s="8">
        <v>3286330</v>
      </c>
    </row>
    <row r="35" spans="1:7" ht="12.75">
      <c r="A35" s="36" t="s">
        <v>83</v>
      </c>
      <c r="B35" s="8">
        <v>3431</v>
      </c>
      <c r="C35" s="8">
        <v>309665</v>
      </c>
      <c r="D35" s="8">
        <v>3536851</v>
      </c>
      <c r="E35" s="11" t="s">
        <v>32</v>
      </c>
      <c r="F35" s="8">
        <v>320213</v>
      </c>
      <c r="G35" s="8">
        <v>3538331</v>
      </c>
    </row>
    <row r="36" spans="1:7" ht="12.75">
      <c r="A36" s="36" t="s">
        <v>84</v>
      </c>
      <c r="B36" s="8">
        <v>3518</v>
      </c>
      <c r="C36" s="8">
        <v>277511</v>
      </c>
      <c r="D36" s="8">
        <v>3675280</v>
      </c>
      <c r="E36" s="11" t="s">
        <v>32</v>
      </c>
      <c r="F36" s="8">
        <v>285048</v>
      </c>
      <c r="G36" s="8">
        <v>3668854</v>
      </c>
    </row>
    <row r="37" spans="1:7" ht="12.75">
      <c r="A37" s="36" t="s">
        <v>85</v>
      </c>
      <c r="B37" s="8">
        <v>3627</v>
      </c>
      <c r="C37" s="8">
        <v>270019</v>
      </c>
      <c r="D37" s="8">
        <v>3710462</v>
      </c>
      <c r="E37" s="11" t="s">
        <v>32</v>
      </c>
      <c r="F37" s="8">
        <v>282890</v>
      </c>
      <c r="G37" s="8">
        <v>3777681</v>
      </c>
    </row>
    <row r="38" spans="1:7" ht="12.75">
      <c r="A38" s="36" t="s">
        <v>86</v>
      </c>
      <c r="B38" s="8">
        <v>3690</v>
      </c>
      <c r="C38" s="8">
        <v>279657</v>
      </c>
      <c r="D38" s="8">
        <v>3711400</v>
      </c>
      <c r="E38" s="11" t="s">
        <v>32</v>
      </c>
      <c r="F38" s="8">
        <v>277055</v>
      </c>
      <c r="G38" s="8">
        <v>3709396</v>
      </c>
    </row>
    <row r="39" spans="1:7" ht="12.75">
      <c r="A39" s="36" t="s">
        <v>87</v>
      </c>
      <c r="B39" s="8">
        <v>3639</v>
      </c>
      <c r="C39" s="8">
        <v>252833</v>
      </c>
      <c r="D39" s="8">
        <v>3327251</v>
      </c>
      <c r="E39" s="11" t="s">
        <v>32</v>
      </c>
      <c r="F39" s="8">
        <v>276840</v>
      </c>
      <c r="G39" s="8">
        <v>3416013</v>
      </c>
    </row>
    <row r="40" spans="1:7" ht="12.75">
      <c r="A40" s="36" t="s">
        <v>88</v>
      </c>
      <c r="B40" s="8">
        <v>3546</v>
      </c>
      <c r="C40" s="8">
        <v>248232</v>
      </c>
      <c r="D40" s="8">
        <v>3209408</v>
      </c>
      <c r="E40" s="11" t="s">
        <v>32</v>
      </c>
      <c r="F40" s="8">
        <v>275133</v>
      </c>
      <c r="G40" s="8">
        <v>3333706</v>
      </c>
    </row>
    <row r="41" spans="1:7" ht="12.75">
      <c r="A41" s="36" t="s">
        <v>89</v>
      </c>
      <c r="B41" s="33">
        <v>3454</v>
      </c>
      <c r="C41" s="33">
        <v>253671</v>
      </c>
      <c r="D41" s="33">
        <v>3305418</v>
      </c>
      <c r="E41" s="11" t="s">
        <v>32</v>
      </c>
      <c r="F41" s="33">
        <v>276409</v>
      </c>
      <c r="G41" s="33">
        <v>3440937</v>
      </c>
    </row>
    <row r="42" spans="2:7" ht="12.75">
      <c r="B42" s="33"/>
      <c r="C42" s="33"/>
      <c r="D42" s="33"/>
      <c r="E42" s="33"/>
      <c r="F42" s="33"/>
      <c r="G42" s="33"/>
    </row>
    <row r="43" spans="1:7" ht="12.75">
      <c r="A43" s="21" t="s">
        <v>52</v>
      </c>
      <c r="B43" s="33"/>
      <c r="C43" s="33"/>
      <c r="D43" s="33"/>
      <c r="E43" s="33"/>
      <c r="F43" s="33"/>
      <c r="G43" s="33"/>
    </row>
    <row r="45" ht="12.75">
      <c r="F45" s="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USKBKA</cp:lastModifiedBy>
  <cp:lastPrinted>2005-05-11T13:47:51Z</cp:lastPrinted>
  <dcterms:created xsi:type="dcterms:W3CDTF">1996-11-28T13:12:19Z</dcterms:created>
  <dcterms:modified xsi:type="dcterms:W3CDTF">2005-05-12T11:28:59Z</dcterms:modified>
  <cp:category/>
  <cp:version/>
  <cp:contentType/>
  <cp:contentStatus/>
</cp:coreProperties>
</file>